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76" windowWidth="12120" windowHeight="7260" tabRatio="785" activeTab="4"/>
  </bookViews>
  <sheets>
    <sheet name="Local Equal Aid" sheetId="1" r:id="rId1"/>
    <sheet name="Target Rate" sheetId="2" r:id="rId2"/>
    <sheet name="Target Aid" sheetId="3" r:id="rId3"/>
    <sheet name="Enhanced Aid" sheetId="4" r:id="rId4"/>
    <sheet name="FY06 Aid Summary" sheetId="5" r:id="rId5"/>
  </sheets>
  <definedNames>
    <definedName name="_xlnm.Print_Area" localSheetId="4">'FY06 Aid Summary'!$A:$J</definedName>
    <definedName name="_xlnm.Print_Titles" localSheetId="3">'Enhanced Aid'!$A:$A,'Enhanced Aid'!$2:$6</definedName>
    <definedName name="_xlnm.Print_Titles" localSheetId="4">'FY06 Aid Summary'!$A:$A,'FY06 Aid Summary'!$2:$6</definedName>
    <definedName name="_xlnm.Print_Titles" localSheetId="0">'Local Equal Aid'!$A:$A,'Local Equal Aid'!$2:$6</definedName>
    <definedName name="_xlnm.Print_Titles" localSheetId="2">'Target Aid'!$A:$A,'Target Aid'!$2:$6</definedName>
  </definedNames>
  <calcPr fullCalcOnLoad="1"/>
</workbook>
</file>

<file path=xl/sharedStrings.xml><?xml version="1.0" encoding="utf-8"?>
<sst xmlns="http://schemas.openxmlformats.org/spreadsheetml/2006/main" count="1208" uniqueCount="367">
  <si>
    <t>ADM-R</t>
  </si>
  <si>
    <t xml:space="preserve"> </t>
  </si>
  <si>
    <t>Acworth</t>
  </si>
  <si>
    <t>Albany</t>
  </si>
  <si>
    <t>Alexandria</t>
  </si>
  <si>
    <t>Allenstown</t>
  </si>
  <si>
    <t>Alstead</t>
  </si>
  <si>
    <t>Alton</t>
  </si>
  <si>
    <t>Amherst</t>
  </si>
  <si>
    <t>Andover</t>
  </si>
  <si>
    <t>Antrim</t>
  </si>
  <si>
    <t>Ashland</t>
  </si>
  <si>
    <t>Atkinson</t>
  </si>
  <si>
    <t>Auburn</t>
  </si>
  <si>
    <t>Barnstead</t>
  </si>
  <si>
    <t>Barrington</t>
  </si>
  <si>
    <t>Bartlett</t>
  </si>
  <si>
    <t>Bath</t>
  </si>
  <si>
    <t>Bedford</t>
  </si>
  <si>
    <t>Belmont</t>
  </si>
  <si>
    <t>Bennington</t>
  </si>
  <si>
    <t>Benton</t>
  </si>
  <si>
    <t>Berlin</t>
  </si>
  <si>
    <t>Bethlehem</t>
  </si>
  <si>
    <t>Boscawen</t>
  </si>
  <si>
    <t>Bow</t>
  </si>
  <si>
    <t>Bradford</t>
  </si>
  <si>
    <t>Brentwood</t>
  </si>
  <si>
    <t>Bridgewater</t>
  </si>
  <si>
    <t>Bristol</t>
  </si>
  <si>
    <t>Brookfield</t>
  </si>
  <si>
    <t>Brookline</t>
  </si>
  <si>
    <t>Cambridge</t>
  </si>
  <si>
    <t>Campton</t>
  </si>
  <si>
    <t>Canaan</t>
  </si>
  <si>
    <t>Candia</t>
  </si>
  <si>
    <t>Canterbury</t>
  </si>
  <si>
    <t>Carroll</t>
  </si>
  <si>
    <t>Center Harbor</t>
  </si>
  <si>
    <t>Charlestown</t>
  </si>
  <si>
    <t>Chatham</t>
  </si>
  <si>
    <t>Chester</t>
  </si>
  <si>
    <t>Chesterfield</t>
  </si>
  <si>
    <t>Chichester</t>
  </si>
  <si>
    <t>Claremont</t>
  </si>
  <si>
    <t>Clarksville</t>
  </si>
  <si>
    <t>Colebrook</t>
  </si>
  <si>
    <t>Columbia</t>
  </si>
  <si>
    <t>Concord</t>
  </si>
  <si>
    <t>Conway</t>
  </si>
  <si>
    <t>Cornish</t>
  </si>
  <si>
    <t>Croydon</t>
  </si>
  <si>
    <t>Dalton</t>
  </si>
  <si>
    <t>Danbury</t>
  </si>
  <si>
    <t>Danville</t>
  </si>
  <si>
    <t>Deerfield</t>
  </si>
  <si>
    <t>Deering</t>
  </si>
  <si>
    <t>Derry</t>
  </si>
  <si>
    <t>Dix Grant</t>
  </si>
  <si>
    <t>Dixville</t>
  </si>
  <si>
    <t>Dorchester</t>
  </si>
  <si>
    <t>Dover</t>
  </si>
  <si>
    <t>Dublin</t>
  </si>
  <si>
    <t>Dummer</t>
  </si>
  <si>
    <t>Dunbarton</t>
  </si>
  <si>
    <t>Durham</t>
  </si>
  <si>
    <t>East Kingston</t>
  </si>
  <si>
    <t>Easton</t>
  </si>
  <si>
    <t>Eaton</t>
  </si>
  <si>
    <t>Effingham</t>
  </si>
  <si>
    <t>Ellsworth</t>
  </si>
  <si>
    <t>Enfield</t>
  </si>
  <si>
    <t>Epping</t>
  </si>
  <si>
    <t>Epsom</t>
  </si>
  <si>
    <t>Errol</t>
  </si>
  <si>
    <t>Exeter</t>
  </si>
  <si>
    <t>Farmington</t>
  </si>
  <si>
    <t>Fitzwilliam</t>
  </si>
  <si>
    <t>Francestown</t>
  </si>
  <si>
    <t>Franconia</t>
  </si>
  <si>
    <t>Franklin</t>
  </si>
  <si>
    <t>Freedom</t>
  </si>
  <si>
    <t>Fremont</t>
  </si>
  <si>
    <t>Gilford</t>
  </si>
  <si>
    <t>Gilmanton</t>
  </si>
  <si>
    <t>Gilsum</t>
  </si>
  <si>
    <t>Goffstown</t>
  </si>
  <si>
    <t>Gorham</t>
  </si>
  <si>
    <t>Goshen</t>
  </si>
  <si>
    <t>Grafton</t>
  </si>
  <si>
    <t>Grantham</t>
  </si>
  <si>
    <t>Greenfield</t>
  </si>
  <si>
    <t>Greenland</t>
  </si>
  <si>
    <t>Greenville</t>
  </si>
  <si>
    <t>Groton</t>
  </si>
  <si>
    <t>Hales Location</t>
  </si>
  <si>
    <t>Hampstead</t>
  </si>
  <si>
    <t>Hampton</t>
  </si>
  <si>
    <t>Hampton Falls</t>
  </si>
  <si>
    <t>Hancock</t>
  </si>
  <si>
    <t>Hanover</t>
  </si>
  <si>
    <t>Harrisville</t>
  </si>
  <si>
    <t>Hart's Location</t>
  </si>
  <si>
    <t>Haverhill</t>
  </si>
  <si>
    <t>Hebron</t>
  </si>
  <si>
    <t>Henniker</t>
  </si>
  <si>
    <t>Hill</t>
  </si>
  <si>
    <t>Hillsboro</t>
  </si>
  <si>
    <t>Hinsdale</t>
  </si>
  <si>
    <t>Holderness</t>
  </si>
  <si>
    <t>Hollis</t>
  </si>
  <si>
    <t>Hooksett</t>
  </si>
  <si>
    <t>Hopkinton</t>
  </si>
  <si>
    <t>Hudson</t>
  </si>
  <si>
    <t>Jackson</t>
  </si>
  <si>
    <t>Jaffrey</t>
  </si>
  <si>
    <t>Jefferson</t>
  </si>
  <si>
    <t>Keene</t>
  </si>
  <si>
    <t>Kensington</t>
  </si>
  <si>
    <t>Kingston</t>
  </si>
  <si>
    <t>Laconia</t>
  </si>
  <si>
    <t>Lancaster</t>
  </si>
  <si>
    <t>Landaff</t>
  </si>
  <si>
    <t>Langdon</t>
  </si>
  <si>
    <t>Lebanon</t>
  </si>
  <si>
    <t>Lee</t>
  </si>
  <si>
    <t>Lempster</t>
  </si>
  <si>
    <t>Lincoln</t>
  </si>
  <si>
    <t>Lisbon</t>
  </si>
  <si>
    <t>Litchfield</t>
  </si>
  <si>
    <t>Littleton</t>
  </si>
  <si>
    <t>Londonderry</t>
  </si>
  <si>
    <t>Loudon</t>
  </si>
  <si>
    <t>Lyman</t>
  </si>
  <si>
    <t>Lyme</t>
  </si>
  <si>
    <t>Lyndeborough</t>
  </si>
  <si>
    <t>Madbury</t>
  </si>
  <si>
    <t>Madison</t>
  </si>
  <si>
    <t>Manchester</t>
  </si>
  <si>
    <t>Marlborough</t>
  </si>
  <si>
    <t>Marlow</t>
  </si>
  <si>
    <t>Martin's Location</t>
  </si>
  <si>
    <t>Mason</t>
  </si>
  <si>
    <t>Meredith</t>
  </si>
  <si>
    <t>Merrimack</t>
  </si>
  <si>
    <t>Middleton</t>
  </si>
  <si>
    <t>Milan</t>
  </si>
  <si>
    <t>Milford</t>
  </si>
  <si>
    <t>Millsfield</t>
  </si>
  <si>
    <t>Milton</t>
  </si>
  <si>
    <t>Monroe</t>
  </si>
  <si>
    <t>Mont Vernon</t>
  </si>
  <si>
    <t>Moultonborough</t>
  </si>
  <si>
    <t>Nashua</t>
  </si>
  <si>
    <t>Nelson</t>
  </si>
  <si>
    <t>New Boston</t>
  </si>
  <si>
    <t>New Castle</t>
  </si>
  <si>
    <t>New Durham</t>
  </si>
  <si>
    <t>New Hampton</t>
  </si>
  <si>
    <t>New Ipswich</t>
  </si>
  <si>
    <t>New London</t>
  </si>
  <si>
    <t>Newbury</t>
  </si>
  <si>
    <t>Newfields</t>
  </si>
  <si>
    <t>Newington</t>
  </si>
  <si>
    <t>Newmarket</t>
  </si>
  <si>
    <t>Newport</t>
  </si>
  <si>
    <t>Newton</t>
  </si>
  <si>
    <t>North Hampton</t>
  </si>
  <si>
    <t>Northfield</t>
  </si>
  <si>
    <t>Northumberland</t>
  </si>
  <si>
    <t>Northwood</t>
  </si>
  <si>
    <t>Nottingham</t>
  </si>
  <si>
    <t>Odell</t>
  </si>
  <si>
    <t>Orange</t>
  </si>
  <si>
    <t>Orford</t>
  </si>
  <si>
    <t>Ossipee</t>
  </si>
  <si>
    <t>Pelham</t>
  </si>
  <si>
    <t>Pembroke</t>
  </si>
  <si>
    <t>Penacook</t>
  </si>
  <si>
    <t>Peterborough</t>
  </si>
  <si>
    <t>Piermont</t>
  </si>
  <si>
    <t>Pinkham's Grant</t>
  </si>
  <si>
    <t>Pittsburg</t>
  </si>
  <si>
    <t>Pittsfield</t>
  </si>
  <si>
    <t>Plainfield</t>
  </si>
  <si>
    <t>Plaistow</t>
  </si>
  <si>
    <t>Plymouth</t>
  </si>
  <si>
    <t>Portsmouth</t>
  </si>
  <si>
    <t>Randolph</t>
  </si>
  <si>
    <t>Raymond</t>
  </si>
  <si>
    <t>Richmond</t>
  </si>
  <si>
    <t>Rindge</t>
  </si>
  <si>
    <t>Rochester</t>
  </si>
  <si>
    <t>Rollinsford</t>
  </si>
  <si>
    <t>Roxbury</t>
  </si>
  <si>
    <t>Rumney</t>
  </si>
  <si>
    <t>Rye</t>
  </si>
  <si>
    <t>Salem</t>
  </si>
  <si>
    <t>Salisbury</t>
  </si>
  <si>
    <t>Sanbornton</t>
  </si>
  <si>
    <t>Sandown</t>
  </si>
  <si>
    <t>Sandwich</t>
  </si>
  <si>
    <t>Seabrook</t>
  </si>
  <si>
    <t>Sharon</t>
  </si>
  <si>
    <t>Shelburne</t>
  </si>
  <si>
    <t>Somersworth</t>
  </si>
  <si>
    <t>South Hampton</t>
  </si>
  <si>
    <t>Springfield</t>
  </si>
  <si>
    <t>Stark</t>
  </si>
  <si>
    <t>Stewartstown</t>
  </si>
  <si>
    <t>Stoddard</t>
  </si>
  <si>
    <t>Strafford</t>
  </si>
  <si>
    <t>Stratford</t>
  </si>
  <si>
    <t>Stratham</t>
  </si>
  <si>
    <t>Success</t>
  </si>
  <si>
    <t>Sugar Hill</t>
  </si>
  <si>
    <t>Sullivan</t>
  </si>
  <si>
    <t>Sunapee</t>
  </si>
  <si>
    <t>Surry</t>
  </si>
  <si>
    <t>Sutton</t>
  </si>
  <si>
    <t>Swanzey</t>
  </si>
  <si>
    <t>Tamworth</t>
  </si>
  <si>
    <t>Temple</t>
  </si>
  <si>
    <t>Thornton</t>
  </si>
  <si>
    <t>Tilton</t>
  </si>
  <si>
    <t>Troy</t>
  </si>
  <si>
    <t>Tuftonboro</t>
  </si>
  <si>
    <t>Unity</t>
  </si>
  <si>
    <t>Wakefield</t>
  </si>
  <si>
    <t>Walpole</t>
  </si>
  <si>
    <t>Warner</t>
  </si>
  <si>
    <t>Warren</t>
  </si>
  <si>
    <t>Washington</t>
  </si>
  <si>
    <t>Waterville Valley</t>
  </si>
  <si>
    <t>Weare</t>
  </si>
  <si>
    <t>Webster</t>
  </si>
  <si>
    <t>Wentworth</t>
  </si>
  <si>
    <t>Wentworth Location</t>
  </si>
  <si>
    <t>Westmoreland</t>
  </si>
  <si>
    <t>Whitefield</t>
  </si>
  <si>
    <t>Wilmot</t>
  </si>
  <si>
    <t>Wilton</t>
  </si>
  <si>
    <t>Winchester</t>
  </si>
  <si>
    <t>Windham</t>
  </si>
  <si>
    <t>Windsor</t>
  </si>
  <si>
    <t>Wolfeboro</t>
  </si>
  <si>
    <t>Woodstock</t>
  </si>
  <si>
    <t>Total</t>
  </si>
  <si>
    <t>Adequacy</t>
  </si>
  <si>
    <t>Valuation</t>
  </si>
  <si>
    <t>Utilities</t>
  </si>
  <si>
    <t>Bean's Grant</t>
  </si>
  <si>
    <t>Bean's Purchase</t>
  </si>
  <si>
    <t>Chandler's Purchase</t>
  </si>
  <si>
    <t>Crawford's Purchase</t>
  </si>
  <si>
    <t>Cutt's Grant</t>
  </si>
  <si>
    <t>Green's Grant</t>
  </si>
  <si>
    <t>Hadley's Purchase</t>
  </si>
  <si>
    <t>Kilkenny</t>
  </si>
  <si>
    <t>Livermore</t>
  </si>
  <si>
    <t>Sargent's Purchase</t>
  </si>
  <si>
    <t>Eval</t>
  </si>
  <si>
    <t>State</t>
  </si>
  <si>
    <t>Local Ed</t>
  </si>
  <si>
    <t>Tax</t>
  </si>
  <si>
    <t>Assessment</t>
  </si>
  <si>
    <t>Tax Rate</t>
  </si>
  <si>
    <t>Erving's Location</t>
  </si>
  <si>
    <t>Low &amp; Burbank's Grant</t>
  </si>
  <si>
    <t>Second College Grant</t>
  </si>
  <si>
    <t>Thomas &amp; Merserve's Purchase</t>
  </si>
  <si>
    <t>A&amp;G Academy Grant</t>
  </si>
  <si>
    <t>Target Rate Formula</t>
  </si>
  <si>
    <t>Per Pupil Targeted Aid =</t>
  </si>
  <si>
    <t>X Calculated Tax Rate</t>
  </si>
  <si>
    <t>X</t>
  </si>
  <si>
    <t>If Local Eval PP &lt;</t>
  </si>
  <si>
    <t>SPED</t>
  </si>
  <si>
    <t>ADM X</t>
  </si>
  <si>
    <t>LEP</t>
  </si>
  <si>
    <t>Targeted</t>
  </si>
  <si>
    <t>Aid</t>
  </si>
  <si>
    <t>Enhanced</t>
  </si>
  <si>
    <t>Local</t>
  </si>
  <si>
    <t>Equalization</t>
  </si>
  <si>
    <t>FY05</t>
  </si>
  <si>
    <t>Educ Tax @</t>
  </si>
  <si>
    <t>w Utilities</t>
  </si>
  <si>
    <t>without Utilities</t>
  </si>
  <si>
    <t>FY03</t>
  </si>
  <si>
    <t>no preK</t>
  </si>
  <si>
    <t>K &lt;= 0.5</t>
  </si>
  <si>
    <t>State Eval PP</t>
  </si>
  <si>
    <t>less Local Eval PP</t>
  </si>
  <si>
    <t>If Loc &lt; State</t>
  </si>
  <si>
    <t>Per Pupil Aid =</t>
  </si>
  <si>
    <t>Equalization Aid</t>
  </si>
  <si>
    <t>Per Pupil</t>
  </si>
  <si>
    <t>Attendance</t>
  </si>
  <si>
    <t>F/R Count</t>
  </si>
  <si>
    <t>State Average</t>
  </si>
  <si>
    <t>Including Utilities</t>
  </si>
  <si>
    <t>Without Utilities</t>
  </si>
  <si>
    <t>Targeted Aid for</t>
  </si>
  <si>
    <t>no presch</t>
  </si>
  <si>
    <t>Average</t>
  </si>
  <si>
    <t>State Eval PP less</t>
  </si>
  <si>
    <t>Local Eval PP X</t>
  </si>
  <si>
    <t>X ADM-R</t>
  </si>
  <si>
    <t>= Aid Per Pupil</t>
  </si>
  <si>
    <t>Including</t>
  </si>
  <si>
    <t>Component</t>
  </si>
  <si>
    <t>Targeting</t>
  </si>
  <si>
    <t>Count of</t>
  </si>
  <si>
    <t>Lunch</t>
  </si>
  <si>
    <t>Eligibility</t>
  </si>
  <si>
    <t>Proficiency</t>
  </si>
  <si>
    <t xml:space="preserve">Count by  </t>
  </si>
  <si>
    <t>English</t>
  </si>
  <si>
    <t>State Average Equalized Valuation (including utilities) per Pupil</t>
  </si>
  <si>
    <t>Local Equalization</t>
  </si>
  <si>
    <t>Eval PP &lt; State Avg</t>
  </si>
  <si>
    <t xml:space="preserve">Education </t>
  </si>
  <si>
    <t>Grants</t>
  </si>
  <si>
    <t>FY03 Tax Base</t>
  </si>
  <si>
    <t>4/1/02 Equalized</t>
  </si>
  <si>
    <t>Total of FY03 Local Tax Base (4/1/02 Equalized Valuations Including Utilities)</t>
  </si>
  <si>
    <t>02-03 ADM-R (no preschool, K &lt;= 0.5)</t>
  </si>
  <si>
    <t>State Average Equalized Valuation Per Pupil (FY03 Tax Base / FY03 ADM-R)</t>
  </si>
  <si>
    <t>02-03 Local Education Tax Assessement</t>
  </si>
  <si>
    <t>02-03 State Average Tax Rate per $1 of property</t>
  </si>
  <si>
    <t>FY03  Limited</t>
  </si>
  <si>
    <t>4/1/03 Equalized</t>
  </si>
  <si>
    <t>FY06</t>
  </si>
  <si>
    <t>FY 06</t>
  </si>
  <si>
    <t/>
  </si>
  <si>
    <t>Transition</t>
  </si>
  <si>
    <t>Grant</t>
  </si>
  <si>
    <t>plus</t>
  </si>
  <si>
    <t>Median</t>
  </si>
  <si>
    <t>Family</t>
  </si>
  <si>
    <t>Income</t>
  </si>
  <si>
    <t>LEP @ $1,000</t>
  </si>
  <si>
    <t>&lt; 150% of average</t>
  </si>
  <si>
    <t>gr 1-12 F/R</t>
  </si>
  <si>
    <t>If the FY03 local tax assessement for school had been raised uniformly statewide, the rate</t>
  </si>
  <si>
    <t>Formula</t>
  </si>
  <si>
    <t>per thousand</t>
  </si>
  <si>
    <t>Trans @ $190 if</t>
  </si>
  <si>
    <t>would have been $7.19 and it would have raised $4,123 per ADM.</t>
  </si>
  <si>
    <t>Eval w Util PP &amp; MFI</t>
  </si>
  <si>
    <t>for Conversions</t>
  </si>
  <si>
    <t>adjusted</t>
  </si>
  <si>
    <t>X 4/1/03 Eval</t>
  </si>
  <si>
    <t>Targeted Per Pupil Rate</t>
  </si>
  <si>
    <t>If Local Eval PP AND MFI &lt; State Ave X</t>
  </si>
  <si>
    <t>Per ADM</t>
  </si>
  <si>
    <t>Transpor-</t>
  </si>
  <si>
    <t>tation at</t>
  </si>
  <si>
    <t>to Reach</t>
  </si>
  <si>
    <t>of FY05</t>
  </si>
  <si>
    <t>To raise</t>
  </si>
  <si>
    <t>Statewide</t>
  </si>
  <si>
    <t>Ed Tax</t>
  </si>
  <si>
    <t>Enhanced Aid</t>
  </si>
  <si>
    <t>State Aid</t>
  </si>
  <si>
    <t>for Education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</si>
</sst>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0.0"/>
    <numFmt numFmtId="166" formatCode="m/d/yy;@"/>
    <numFmt numFmtId="167" formatCode="#,##0.0"/>
    <numFmt numFmtId="168" formatCode="0.0%"/>
    <numFmt numFmtId="169" formatCode="_(* #,##0_);_(* \(#,##0\);_(* &quot;-&quot;?_);_(@_)"/>
    <numFmt numFmtId="170" formatCode="#,##0.0_);[Red]\(#,##0.0\)"/>
    <numFmt numFmtId="171" formatCode="_(* #,##0_);_(* \(#,##0\);_(* &quot;-&quot;??_);_(@_)"/>
    <numFmt numFmtId="172" formatCode="General_)"/>
    <numFmt numFmtId="173" formatCode="0.000"/>
    <numFmt numFmtId="174" formatCode="&quot;$&quot;#,##0"/>
    <numFmt numFmtId="175" formatCode="&quot;$&quot;#,##0.000_);[Red]\(&quot;$&quot;#,##0.000\)"/>
    <numFmt numFmtId="176" formatCode="&quot;$&quot;#,##0.00"/>
    <numFmt numFmtId="177" formatCode="_(* #,##0.0_);_(* \(#,##0.0\);_(* &quot;-&quot;??_);_(@_)"/>
    <numFmt numFmtId="178" formatCode="_(* #,##0.0000000_);_(* \(#,##0.0000000\);_(* &quot;-&quot;??_);_(@_)"/>
    <numFmt numFmtId="179" formatCode="mm/dd/yy;@"/>
    <numFmt numFmtId="180" formatCode="mmmm\ d\,\ yyyy"/>
    <numFmt numFmtId="181" formatCode="_(* #,##0.000_);_(* \(#,##0.000\);_(* &quot;-&quot;?_);_(@_)"/>
    <numFmt numFmtId="182" formatCode="#,##0.000"/>
    <numFmt numFmtId="183" formatCode="#,##0.0_);\(#,##0.0\)"/>
    <numFmt numFmtId="184" formatCode="[$-409]mmmm\ d\,\ yyyy;@"/>
    <numFmt numFmtId="185" formatCode="[$-409]dddd\,\ mmmm\ dd\,\ yyyy"/>
    <numFmt numFmtId="186" formatCode="#,##0.0_);\-#,##0.0;&quot;-&quot;"/>
    <numFmt numFmtId="187" formatCode="&quot;$&quot;#,##0.0_);[Red]\(&quot;$&quot;#,##0.0\)"/>
    <numFmt numFmtId="188" formatCode="#,##0_);\-#,##0;&quot;-&quot;"/>
    <numFmt numFmtId="189" formatCode="&quot;$&quot;#,##0.00;[Red]&quot;$&quot;#,##0.00"/>
    <numFmt numFmtId="190" formatCode="#,##0;[Red]#,##0"/>
    <numFmt numFmtId="191" formatCode="&quot;$&quot;#,##0.00000000;[Red]&quot;$&quot;#,##0.00000000"/>
    <numFmt numFmtId="192" formatCode="&quot;$&quot;#,##0.0"/>
    <numFmt numFmtId="193" formatCode="0.000%"/>
    <numFmt numFmtId="194" formatCode="0.0000%"/>
    <numFmt numFmtId="195" formatCode="0.0000"/>
    <numFmt numFmtId="196" formatCode="#,##0.0000"/>
    <numFmt numFmtId="197" formatCode="#,##0.00000"/>
    <numFmt numFmtId="198" formatCode="0.000000"/>
    <numFmt numFmtId="199" formatCode="0.00000"/>
    <numFmt numFmtId="200" formatCode="_(* #,##0.000_);_(* \(#,##0.000\);_(* &quot;-&quot;??_);_(@_)"/>
    <numFmt numFmtId="201" formatCode="&quot;$&quot;#,##0.0000"/>
    <numFmt numFmtId="202" formatCode="#,##0.000_);[Red]\(#,##0.000\)"/>
    <numFmt numFmtId="203" formatCode="0.000000%"/>
    <numFmt numFmtId="204" formatCode="_(* #,##0.000_);_(* \(#,##0.000\);_(* &quot;-&quot;???_);_(@_)"/>
    <numFmt numFmtId="205" formatCode="#,##0.00000_);\(#,##0.00000\)"/>
    <numFmt numFmtId="206" formatCode="_(* #,##0.000000_);_(* \(#,##0.000000\);_(* &quot;-&quot;??????_);_(@_)"/>
    <numFmt numFmtId="207" formatCode="_(* #,##0.0000_);_(* \(#,##0.0000\);_(* &quot;-&quot;??_);_(@_)"/>
    <numFmt numFmtId="208" formatCode="_(* #,##0.00000_);_(* \(#,##0.00000\);_(* &quot;-&quot;??_);_(@_)"/>
    <numFmt numFmtId="209" formatCode="_(* #,##0.000000_);_(* \(#,##0.000000\);_(* &quot;-&quot;??_);_(@_)"/>
    <numFmt numFmtId="210" formatCode="0.00000%"/>
    <numFmt numFmtId="211" formatCode="_(* #,##0.00000000_);_(* \(#,##0.00000000\);_(* &quot;-&quot;??_);_(@_)"/>
    <numFmt numFmtId="212" formatCode="0.0000000%"/>
    <numFmt numFmtId="213" formatCode="&quot;$&quot;#,##0.0000000000_);[Red]\(&quot;$&quot;#,##0.0000000000\)"/>
    <numFmt numFmtId="214" formatCode="&quot;$&quot;#,##0.00000000_);[Red]\(&quot;$&quot;#,##0.00000000\)"/>
    <numFmt numFmtId="215" formatCode="&quot;$&quot;#,##0.00000"/>
  </numFmts>
  <fonts count="16"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Helv"/>
      <family val="0"/>
    </font>
    <font>
      <b/>
      <sz val="11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indexed="9"/>
      <name val="Arial"/>
      <family val="2"/>
    </font>
    <font>
      <b/>
      <sz val="11"/>
      <color indexed="10"/>
      <name val="Arial"/>
      <family val="2"/>
    </font>
    <font>
      <sz val="12"/>
      <color indexed="12"/>
      <name val="Arial"/>
      <family val="0"/>
    </font>
    <font>
      <b/>
      <sz val="11"/>
      <color indexed="1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2" fontId="3" fillId="0" borderId="0">
      <alignment/>
      <protection/>
    </xf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 quotePrefix="1">
      <alignment horizontal="center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17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170" fontId="8" fillId="0" borderId="0" xfId="0" applyNumberFormat="1" applyFont="1" applyAlignment="1">
      <alignment/>
    </xf>
    <xf numFmtId="170" fontId="0" fillId="0" borderId="0" xfId="0" applyNumberFormat="1" applyAlignment="1">
      <alignment/>
    </xf>
    <xf numFmtId="170" fontId="8" fillId="0" borderId="0" xfId="15" applyNumberFormat="1" applyFont="1" applyFill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NumberFormat="1" applyFont="1" applyAlignment="1" quotePrefix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167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76" fontId="4" fillId="0" borderId="2" xfId="0" applyNumberFormat="1" applyFont="1" applyBorder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7" fontId="4" fillId="0" borderId="2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167" fontId="9" fillId="0" borderId="0" xfId="0" applyNumberFormat="1" applyFont="1" applyAlignment="1">
      <alignment/>
    </xf>
    <xf numFmtId="0" fontId="10" fillId="0" borderId="0" xfId="0" applyFont="1" applyAlignment="1">
      <alignment/>
    </xf>
    <xf numFmtId="3" fontId="9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170" fontId="4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 quotePrefix="1">
      <alignment/>
    </xf>
    <xf numFmtId="3" fontId="11" fillId="0" borderId="0" xfId="0" applyNumberFormat="1" applyFont="1" applyAlignment="1">
      <alignment/>
    </xf>
    <xf numFmtId="167" fontId="11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37" fontId="3" fillId="0" borderId="0" xfId="21" applyNumberFormat="1" applyFont="1" applyProtection="1">
      <alignment/>
      <protection locked="0"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167" fontId="7" fillId="0" borderId="1" xfId="0" applyNumberFormat="1" applyFont="1" applyBorder="1" applyAlignment="1">
      <alignment/>
    </xf>
    <xf numFmtId="170" fontId="4" fillId="0" borderId="2" xfId="15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38" fontId="0" fillId="0" borderId="0" xfId="0" applyNumberFormat="1" applyAlignment="1">
      <alignment/>
    </xf>
    <xf numFmtId="6" fontId="4" fillId="0" borderId="0" xfId="0" applyNumberFormat="1" applyFont="1" applyAlignment="1">
      <alignment horizontal="center"/>
    </xf>
    <xf numFmtId="9" fontId="1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3" fillId="0" borderId="0" xfId="0" applyNumberFormat="1" applyFont="1" applyAlignment="1">
      <alignment/>
    </xf>
    <xf numFmtId="175" fontId="4" fillId="0" borderId="0" xfId="0" applyNumberFormat="1" applyFont="1" applyAlignment="1">
      <alignment horizontal="center"/>
    </xf>
    <xf numFmtId="39" fontId="0" fillId="0" borderId="0" xfId="0" applyNumberFormat="1" applyAlignment="1">
      <alignment/>
    </xf>
    <xf numFmtId="9" fontId="12" fillId="0" borderId="3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7" fillId="0" borderId="0" xfId="0" applyNumberFormat="1" applyFont="1" applyAlignment="1">
      <alignment horizontal="center"/>
    </xf>
    <xf numFmtId="171" fontId="2" fillId="0" borderId="0" xfId="15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171" fontId="4" fillId="0" borderId="0" xfId="0" applyNumberFormat="1" applyFont="1" applyAlignment="1">
      <alignment horizontal="center"/>
    </xf>
    <xf numFmtId="5" fontId="14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9" fontId="0" fillId="0" borderId="1" xfId="0" applyNumberFormat="1" applyFont="1" applyBorder="1" applyAlignment="1">
      <alignment/>
    </xf>
    <xf numFmtId="174" fontId="0" fillId="0" borderId="0" xfId="0" applyNumberFormat="1" applyFont="1" applyAlignment="1">
      <alignment/>
    </xf>
    <xf numFmtId="9" fontId="4" fillId="0" borderId="5" xfId="0" applyNumberFormat="1" applyFont="1" applyBorder="1" applyAlignment="1">
      <alignment horizontal="center"/>
    </xf>
    <xf numFmtId="167" fontId="7" fillId="0" borderId="0" xfId="0" applyNumberFormat="1" applyFont="1" applyAlignment="1">
      <alignment/>
    </xf>
    <xf numFmtId="9" fontId="4" fillId="0" borderId="0" xfId="0" applyNumberFormat="1" applyFont="1" applyAlignment="1">
      <alignment horizontal="center"/>
    </xf>
    <xf numFmtId="175" fontId="1" fillId="0" borderId="0" xfId="0" applyNumberFormat="1" applyFont="1" applyAlignment="1">
      <alignment horizontal="center"/>
    </xf>
    <xf numFmtId="174" fontId="4" fillId="0" borderId="6" xfId="0" applyNumberFormat="1" applyFont="1" applyBorder="1" applyAlignment="1">
      <alignment horizontal="center"/>
    </xf>
    <xf numFmtId="174" fontId="4" fillId="0" borderId="1" xfId="0" applyNumberFormat="1" applyFont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6" fontId="4" fillId="0" borderId="4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2" xfId="0" applyNumberFormat="1" applyFont="1" applyBorder="1" applyAlignment="1">
      <alignment/>
    </xf>
    <xf numFmtId="167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VALUES20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1"/>
  <sheetViews>
    <sheetView showZeros="0" zoomScale="65" zoomScaleNormal="6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" sqref="B8"/>
    </sheetView>
  </sheetViews>
  <sheetFormatPr defaultColWidth="8.88671875" defaultRowHeight="15"/>
  <cols>
    <col min="1" max="1" width="17.21484375" style="0" customWidth="1"/>
    <col min="2" max="2" width="9.6640625" style="4" customWidth="1"/>
    <col min="3" max="3" width="15.99609375" style="0" customWidth="1"/>
    <col min="4" max="4" width="12.5546875" style="50" customWidth="1"/>
    <col min="5" max="5" width="10.21484375" style="0" customWidth="1"/>
    <col min="6" max="6" width="12.3359375" style="0" customWidth="1"/>
    <col min="7" max="7" width="18.5546875" style="0" customWidth="1"/>
    <col min="8" max="8" width="13.6640625" style="0" customWidth="1"/>
  </cols>
  <sheetData>
    <row r="2" spans="1:8" s="25" customFormat="1" ht="15">
      <c r="A2" s="26" t="s">
        <v>334</v>
      </c>
      <c r="B2" s="16" t="s">
        <v>289</v>
      </c>
      <c r="C2" s="6" t="s">
        <v>324</v>
      </c>
      <c r="D2" s="6" t="s">
        <v>289</v>
      </c>
      <c r="E2" s="6" t="s">
        <v>289</v>
      </c>
      <c r="F2" s="6" t="s">
        <v>261</v>
      </c>
      <c r="G2" s="6" t="s">
        <v>295</v>
      </c>
      <c r="H2" s="6" t="s">
        <v>283</v>
      </c>
    </row>
    <row r="3" spans="1:8" s="25" customFormat="1" ht="15">
      <c r="A3" s="26" t="s">
        <v>320</v>
      </c>
      <c r="B3" s="16" t="s">
        <v>0</v>
      </c>
      <c r="C3" s="6" t="s">
        <v>325</v>
      </c>
      <c r="D3" s="6" t="s">
        <v>263</v>
      </c>
      <c r="E3" s="6" t="s">
        <v>262</v>
      </c>
      <c r="F3" s="6" t="s">
        <v>297</v>
      </c>
      <c r="G3" s="6" t="s">
        <v>306</v>
      </c>
      <c r="H3" s="6" t="s">
        <v>284</v>
      </c>
    </row>
    <row r="4" spans="1:8" s="25" customFormat="1" ht="15">
      <c r="A4" s="26" t="s">
        <v>311</v>
      </c>
      <c r="B4" s="16" t="s">
        <v>304</v>
      </c>
      <c r="C4" s="6" t="s">
        <v>249</v>
      </c>
      <c r="D4" s="6" t="s">
        <v>264</v>
      </c>
      <c r="E4" s="6" t="s">
        <v>305</v>
      </c>
      <c r="F4" s="6" t="s">
        <v>310</v>
      </c>
      <c r="G4" s="6" t="s">
        <v>307</v>
      </c>
      <c r="H4" s="6" t="s">
        <v>281</v>
      </c>
    </row>
    <row r="5" spans="2:8" s="25" customFormat="1" ht="15">
      <c r="B5" s="16" t="s">
        <v>291</v>
      </c>
      <c r="C5" s="6" t="s">
        <v>287</v>
      </c>
      <c r="D5" s="6" t="s">
        <v>265</v>
      </c>
      <c r="E5" s="6" t="s">
        <v>263</v>
      </c>
      <c r="F5" s="6" t="s">
        <v>250</v>
      </c>
      <c r="G5" s="22" t="str">
        <f>TEXT(E7,"$0.00")&amp;" X if Local"</f>
        <v>$7.19 X if Local</v>
      </c>
      <c r="H5" s="24" t="s">
        <v>309</v>
      </c>
    </row>
    <row r="6" spans="1:8" s="25" customFormat="1" ht="15">
      <c r="A6" s="51"/>
      <c r="B6" s="52"/>
      <c r="C6" s="37" t="s">
        <v>1</v>
      </c>
      <c r="D6" s="37"/>
      <c r="E6" s="37" t="s">
        <v>266</v>
      </c>
      <c r="F6" s="37"/>
      <c r="G6" s="37" t="s">
        <v>321</v>
      </c>
      <c r="H6" s="37" t="s">
        <v>308</v>
      </c>
    </row>
    <row r="7" spans="1:8" s="27" customFormat="1" ht="15">
      <c r="A7" s="27" t="s">
        <v>262</v>
      </c>
      <c r="B7" s="28">
        <f>SUM(B9:B271)</f>
        <v>200153.80000000005</v>
      </c>
      <c r="C7" s="29">
        <f>SUM(C9:C271)</f>
        <v>114762715208</v>
      </c>
      <c r="D7" s="29">
        <f>SUM(D9:D271)</f>
        <v>825538508</v>
      </c>
      <c r="E7" s="30">
        <f>ROUND(D7/C7,5)*1000</f>
        <v>7.19</v>
      </c>
      <c r="F7" s="29">
        <f>ROUND(C7/B7,0)</f>
        <v>573373</v>
      </c>
      <c r="G7" s="30"/>
      <c r="H7" s="29">
        <f>SUM(H9:H262)</f>
        <v>143401751</v>
      </c>
    </row>
    <row r="8" s="38" customFormat="1" ht="11.25">
      <c r="B8" s="39"/>
    </row>
    <row r="9" spans="1:8" ht="15.75">
      <c r="A9" t="s">
        <v>2</v>
      </c>
      <c r="B9" s="4">
        <v>145.8</v>
      </c>
      <c r="C9" s="8">
        <v>57283297</v>
      </c>
      <c r="D9" s="49">
        <v>551950</v>
      </c>
      <c r="E9" s="9">
        <f>IF(D9&gt;0,ROUND(D9/C9,5)*1000,"")</f>
        <v>9.639999999999999</v>
      </c>
      <c r="F9" s="8">
        <f aca="true" t="shared" si="0" ref="F9:F72">IF(B9&gt;0,ROUND(C9/B9,0),"")</f>
        <v>392890</v>
      </c>
      <c r="G9" s="62">
        <f>IF(B9=0,"",IF($F$7-F9&gt;0,ROUND(($F$7-F9)*$E$7*0.001,2),""))</f>
        <v>1297.67</v>
      </c>
      <c r="H9" s="3">
        <f aca="true" t="shared" si="1" ref="H9:H72">IF(G9="",0,ROUND(G9*B9,0))</f>
        <v>189200</v>
      </c>
    </row>
    <row r="10" spans="1:8" ht="15.75">
      <c r="A10" t="s">
        <v>3</v>
      </c>
      <c r="B10" s="4">
        <v>130.7</v>
      </c>
      <c r="C10" s="8">
        <v>63509110</v>
      </c>
      <c r="D10" s="49">
        <v>806182</v>
      </c>
      <c r="E10" s="9">
        <f aca="true" t="shared" si="2" ref="E10:E73">IF(D10&gt;0,ROUND(D10/C10,5)*1000,"")</f>
        <v>12.69</v>
      </c>
      <c r="F10" s="8">
        <f t="shared" si="0"/>
        <v>485915</v>
      </c>
      <c r="G10" s="62">
        <f aca="true" t="shared" si="3" ref="G10:G73">IF(B10=0,"",IF($F$7-F10&gt;0,ROUND(($F$7-F10)*$E$7*0.001,2),""))</f>
        <v>628.82</v>
      </c>
      <c r="H10" s="3">
        <f t="shared" si="1"/>
        <v>82187</v>
      </c>
    </row>
    <row r="11" spans="1:8" ht="15.75">
      <c r="A11" t="s">
        <v>4</v>
      </c>
      <c r="B11" s="4">
        <v>261.6</v>
      </c>
      <c r="C11" s="8">
        <v>117483093</v>
      </c>
      <c r="D11" s="49">
        <v>1026220</v>
      </c>
      <c r="E11" s="9">
        <f t="shared" si="2"/>
        <v>8.74</v>
      </c>
      <c r="F11" s="8">
        <f t="shared" si="0"/>
        <v>449094</v>
      </c>
      <c r="G11" s="62">
        <f t="shared" si="3"/>
        <v>893.57</v>
      </c>
      <c r="H11" s="3">
        <f t="shared" si="1"/>
        <v>233758</v>
      </c>
    </row>
    <row r="12" spans="1:8" ht="15.75">
      <c r="A12" t="s">
        <v>5</v>
      </c>
      <c r="B12" s="4">
        <v>782.3</v>
      </c>
      <c r="C12" s="8">
        <v>199409552</v>
      </c>
      <c r="D12" s="49">
        <v>2097083</v>
      </c>
      <c r="E12" s="9">
        <f t="shared" si="2"/>
        <v>10.52</v>
      </c>
      <c r="F12" s="8">
        <f t="shared" si="0"/>
        <v>254902</v>
      </c>
      <c r="G12" s="62">
        <f t="shared" si="3"/>
        <v>2289.81</v>
      </c>
      <c r="H12" s="3">
        <f t="shared" si="1"/>
        <v>1791318</v>
      </c>
    </row>
    <row r="13" spans="1:8" ht="15.75">
      <c r="A13" t="s">
        <v>6</v>
      </c>
      <c r="B13" s="4">
        <v>335.8</v>
      </c>
      <c r="C13" s="8">
        <v>124168092</v>
      </c>
      <c r="D13" s="49">
        <v>1578933</v>
      </c>
      <c r="E13" s="9">
        <f t="shared" si="2"/>
        <v>12.72</v>
      </c>
      <c r="F13" s="8">
        <f t="shared" si="0"/>
        <v>369768</v>
      </c>
      <c r="G13" s="62">
        <f t="shared" si="3"/>
        <v>1463.92</v>
      </c>
      <c r="H13" s="3">
        <f t="shared" si="1"/>
        <v>491584</v>
      </c>
    </row>
    <row r="14" spans="1:8" ht="15.75">
      <c r="A14" t="s">
        <v>7</v>
      </c>
      <c r="B14" s="4">
        <v>691.4</v>
      </c>
      <c r="C14" s="8">
        <v>993372195</v>
      </c>
      <c r="D14" s="49">
        <v>3761032</v>
      </c>
      <c r="E14" s="9">
        <f t="shared" si="2"/>
        <v>3.79</v>
      </c>
      <c r="F14" s="8">
        <f t="shared" si="0"/>
        <v>1436755</v>
      </c>
      <c r="G14" s="62">
        <f t="shared" si="3"/>
      </c>
      <c r="H14" s="3">
        <f t="shared" si="1"/>
        <v>0</v>
      </c>
    </row>
    <row r="15" spans="1:8" ht="15.75">
      <c r="A15" t="s">
        <v>8</v>
      </c>
      <c r="B15" s="4">
        <v>2404.3</v>
      </c>
      <c r="C15" s="8">
        <v>1307340018</v>
      </c>
      <c r="D15" s="49">
        <v>14174895</v>
      </c>
      <c r="E15" s="9">
        <f t="shared" si="2"/>
        <v>10.84</v>
      </c>
      <c r="F15" s="8">
        <f t="shared" si="0"/>
        <v>543751</v>
      </c>
      <c r="G15" s="62">
        <f t="shared" si="3"/>
        <v>212.98</v>
      </c>
      <c r="H15" s="3">
        <f t="shared" si="1"/>
        <v>512068</v>
      </c>
    </row>
    <row r="16" spans="1:8" ht="15.75">
      <c r="A16" t="s">
        <v>9</v>
      </c>
      <c r="B16" s="4">
        <v>335.7</v>
      </c>
      <c r="C16" s="8">
        <v>160625052</v>
      </c>
      <c r="D16" s="49">
        <v>855293</v>
      </c>
      <c r="E16" s="9">
        <f t="shared" si="2"/>
        <v>5.32</v>
      </c>
      <c r="F16" s="8">
        <f t="shared" si="0"/>
        <v>478478</v>
      </c>
      <c r="G16" s="62">
        <f t="shared" si="3"/>
        <v>682.3</v>
      </c>
      <c r="H16" s="3">
        <f t="shared" si="1"/>
        <v>229048</v>
      </c>
    </row>
    <row r="17" spans="1:8" ht="15.75">
      <c r="A17" t="s">
        <v>10</v>
      </c>
      <c r="B17" s="4">
        <v>522.5</v>
      </c>
      <c r="C17" s="8">
        <v>163606815</v>
      </c>
      <c r="D17" s="49">
        <v>1697701</v>
      </c>
      <c r="E17" s="9">
        <f t="shared" si="2"/>
        <v>10.38</v>
      </c>
      <c r="F17" s="8">
        <f t="shared" si="0"/>
        <v>313123</v>
      </c>
      <c r="G17" s="62">
        <f t="shared" si="3"/>
        <v>1871.2</v>
      </c>
      <c r="H17" s="3">
        <f t="shared" si="1"/>
        <v>977702</v>
      </c>
    </row>
    <row r="18" spans="1:8" ht="15.75">
      <c r="A18" t="s">
        <v>11</v>
      </c>
      <c r="B18" s="4">
        <v>268.8</v>
      </c>
      <c r="C18" s="8">
        <v>141257986</v>
      </c>
      <c r="D18" s="49">
        <v>1527364</v>
      </c>
      <c r="E18" s="9">
        <f t="shared" si="2"/>
        <v>10.81</v>
      </c>
      <c r="F18" s="8">
        <f t="shared" si="0"/>
        <v>525513</v>
      </c>
      <c r="G18" s="62">
        <f t="shared" si="3"/>
        <v>344.11</v>
      </c>
      <c r="H18" s="3">
        <f t="shared" si="1"/>
        <v>92497</v>
      </c>
    </row>
    <row r="19" spans="1:8" ht="15.75">
      <c r="A19" t="s">
        <v>12</v>
      </c>
      <c r="B19" s="4">
        <v>1017.9</v>
      </c>
      <c r="C19" s="8">
        <v>772551567</v>
      </c>
      <c r="D19" s="49">
        <v>5920558</v>
      </c>
      <c r="E19" s="9">
        <f t="shared" si="2"/>
        <v>7.66</v>
      </c>
      <c r="F19" s="8">
        <f t="shared" si="0"/>
        <v>758966</v>
      </c>
      <c r="G19" s="62">
        <f t="shared" si="3"/>
      </c>
      <c r="H19" s="3">
        <f t="shared" si="1"/>
        <v>0</v>
      </c>
    </row>
    <row r="20" spans="1:8" ht="15.75">
      <c r="A20" t="s">
        <v>13</v>
      </c>
      <c r="B20" s="4">
        <v>909</v>
      </c>
      <c r="C20" s="8">
        <v>457403097</v>
      </c>
      <c r="D20" s="49">
        <v>2955892</v>
      </c>
      <c r="E20" s="9">
        <f t="shared" si="2"/>
        <v>6.46</v>
      </c>
      <c r="F20" s="8">
        <f t="shared" si="0"/>
        <v>503194</v>
      </c>
      <c r="G20" s="62">
        <f t="shared" si="3"/>
        <v>504.59</v>
      </c>
      <c r="H20" s="3">
        <f t="shared" si="1"/>
        <v>458672</v>
      </c>
    </row>
    <row r="21" spans="1:8" ht="15.75">
      <c r="A21" t="s">
        <v>14</v>
      </c>
      <c r="B21" s="4">
        <v>778</v>
      </c>
      <c r="C21" s="8">
        <v>314878686</v>
      </c>
      <c r="D21" s="49">
        <v>2974314</v>
      </c>
      <c r="E21" s="9">
        <f t="shared" si="2"/>
        <v>9.45</v>
      </c>
      <c r="F21" s="8">
        <f t="shared" si="0"/>
        <v>404728</v>
      </c>
      <c r="G21" s="62">
        <f t="shared" si="3"/>
        <v>1212.56</v>
      </c>
      <c r="H21" s="3">
        <f t="shared" si="1"/>
        <v>943372</v>
      </c>
    </row>
    <row r="22" spans="1:8" ht="15.75">
      <c r="A22" t="s">
        <v>15</v>
      </c>
      <c r="B22" s="4">
        <v>1280.3</v>
      </c>
      <c r="C22" s="8">
        <v>556908838</v>
      </c>
      <c r="D22" s="49">
        <v>4251877</v>
      </c>
      <c r="E22" s="9">
        <f t="shared" si="2"/>
        <v>7.63</v>
      </c>
      <c r="F22" s="8">
        <f t="shared" si="0"/>
        <v>434983</v>
      </c>
      <c r="G22" s="62">
        <f t="shared" si="3"/>
        <v>995.02</v>
      </c>
      <c r="H22" s="3">
        <f t="shared" si="1"/>
        <v>1273924</v>
      </c>
    </row>
    <row r="23" spans="1:8" ht="15.75">
      <c r="A23" t="s">
        <v>16</v>
      </c>
      <c r="B23" s="4">
        <v>449.2</v>
      </c>
      <c r="C23" s="8">
        <v>635340506</v>
      </c>
      <c r="D23" s="49">
        <v>2458734</v>
      </c>
      <c r="E23" s="9">
        <f t="shared" si="2"/>
        <v>3.87</v>
      </c>
      <c r="F23" s="8">
        <f t="shared" si="0"/>
        <v>1414382</v>
      </c>
      <c r="G23" s="62">
        <f t="shared" si="3"/>
      </c>
      <c r="H23" s="3">
        <f t="shared" si="1"/>
        <v>0</v>
      </c>
    </row>
    <row r="24" spans="1:8" ht="15.75">
      <c r="A24" t="s">
        <v>17</v>
      </c>
      <c r="B24" s="4">
        <v>141</v>
      </c>
      <c r="C24" s="8">
        <v>64674925</v>
      </c>
      <c r="D24" s="49">
        <v>458467</v>
      </c>
      <c r="E24" s="9">
        <f t="shared" si="2"/>
        <v>7.09</v>
      </c>
      <c r="F24" s="8">
        <f t="shared" si="0"/>
        <v>458687</v>
      </c>
      <c r="G24" s="62">
        <f t="shared" si="3"/>
        <v>824.59</v>
      </c>
      <c r="H24" s="3">
        <f t="shared" si="1"/>
        <v>116267</v>
      </c>
    </row>
    <row r="25" spans="1:8" ht="15.75">
      <c r="A25" t="s">
        <v>18</v>
      </c>
      <c r="B25" s="4">
        <v>3515.6</v>
      </c>
      <c r="C25" s="8">
        <v>2480339025</v>
      </c>
      <c r="D25" s="49">
        <v>15537129</v>
      </c>
      <c r="E25" s="9">
        <f t="shared" si="2"/>
        <v>6.26</v>
      </c>
      <c r="F25" s="8">
        <f t="shared" si="0"/>
        <v>705524</v>
      </c>
      <c r="G25" s="62">
        <f t="shared" si="3"/>
      </c>
      <c r="H25" s="3">
        <f t="shared" si="1"/>
        <v>0</v>
      </c>
    </row>
    <row r="26" spans="1:8" ht="15.75">
      <c r="A26" t="s">
        <v>19</v>
      </c>
      <c r="B26" s="4">
        <v>1192.5</v>
      </c>
      <c r="C26" s="8">
        <v>493253774</v>
      </c>
      <c r="D26" s="49">
        <v>4144248</v>
      </c>
      <c r="E26" s="9">
        <f t="shared" si="2"/>
        <v>8.4</v>
      </c>
      <c r="F26" s="8">
        <f t="shared" si="0"/>
        <v>413630</v>
      </c>
      <c r="G26" s="62">
        <f t="shared" si="3"/>
        <v>1148.55</v>
      </c>
      <c r="H26" s="3">
        <f t="shared" si="1"/>
        <v>1369646</v>
      </c>
    </row>
    <row r="27" spans="1:8" ht="15.75">
      <c r="A27" t="s">
        <v>20</v>
      </c>
      <c r="B27" s="4">
        <v>235.5</v>
      </c>
      <c r="C27" s="8">
        <v>78532806</v>
      </c>
      <c r="D27" s="49">
        <v>761929</v>
      </c>
      <c r="E27" s="9">
        <f t="shared" si="2"/>
        <v>9.700000000000001</v>
      </c>
      <c r="F27" s="8">
        <f t="shared" si="0"/>
        <v>333473</v>
      </c>
      <c r="G27" s="62">
        <f t="shared" si="3"/>
        <v>1724.88</v>
      </c>
      <c r="H27" s="3">
        <f t="shared" si="1"/>
        <v>406209</v>
      </c>
    </row>
    <row r="28" spans="1:8" ht="15.75">
      <c r="A28" t="s">
        <v>21</v>
      </c>
      <c r="B28" s="4">
        <v>33.8</v>
      </c>
      <c r="C28" s="8">
        <v>17290846</v>
      </c>
      <c r="D28" s="49">
        <v>84382</v>
      </c>
      <c r="E28" s="9">
        <f t="shared" si="2"/>
        <v>4.88</v>
      </c>
      <c r="F28" s="8">
        <f t="shared" si="0"/>
        <v>511563</v>
      </c>
      <c r="G28" s="62">
        <f t="shared" si="3"/>
        <v>444.41</v>
      </c>
      <c r="H28" s="3">
        <f t="shared" si="1"/>
        <v>15021</v>
      </c>
    </row>
    <row r="29" spans="1:8" ht="15.75">
      <c r="A29" t="s">
        <v>22</v>
      </c>
      <c r="B29" s="4">
        <v>1444.4</v>
      </c>
      <c r="C29" s="8">
        <v>296203461</v>
      </c>
      <c r="D29" s="49">
        <v>3018976</v>
      </c>
      <c r="E29" s="9">
        <f t="shared" si="2"/>
        <v>10.19</v>
      </c>
      <c r="F29" s="8">
        <f t="shared" si="0"/>
        <v>205070</v>
      </c>
      <c r="G29" s="62">
        <f t="shared" si="3"/>
        <v>2648.1</v>
      </c>
      <c r="H29" s="3">
        <f t="shared" si="1"/>
        <v>3824916</v>
      </c>
    </row>
    <row r="30" spans="1:8" ht="15.75">
      <c r="A30" t="s">
        <v>23</v>
      </c>
      <c r="B30" s="4">
        <v>386.8</v>
      </c>
      <c r="C30" s="8">
        <v>186320913</v>
      </c>
      <c r="D30" s="49">
        <v>2023434</v>
      </c>
      <c r="E30" s="9">
        <f t="shared" si="2"/>
        <v>10.86</v>
      </c>
      <c r="F30" s="8">
        <f t="shared" si="0"/>
        <v>481698</v>
      </c>
      <c r="G30" s="62">
        <f t="shared" si="3"/>
        <v>659.14</v>
      </c>
      <c r="H30" s="3">
        <f t="shared" si="1"/>
        <v>254955</v>
      </c>
    </row>
    <row r="31" spans="1:8" ht="15.75">
      <c r="A31" t="s">
        <v>24</v>
      </c>
      <c r="B31" s="4">
        <v>542.2</v>
      </c>
      <c r="C31" s="8">
        <v>188583011</v>
      </c>
      <c r="D31" s="49">
        <v>1951204</v>
      </c>
      <c r="E31" s="9">
        <f t="shared" si="2"/>
        <v>10.35</v>
      </c>
      <c r="F31" s="8">
        <f t="shared" si="0"/>
        <v>347811</v>
      </c>
      <c r="G31" s="62">
        <f t="shared" si="3"/>
        <v>1621.79</v>
      </c>
      <c r="H31" s="3">
        <f t="shared" si="1"/>
        <v>879335</v>
      </c>
    </row>
    <row r="32" spans="1:8" ht="15.75">
      <c r="A32" t="s">
        <v>25</v>
      </c>
      <c r="B32" s="4">
        <v>1766.1</v>
      </c>
      <c r="C32" s="8">
        <v>785844613</v>
      </c>
      <c r="D32" s="49">
        <v>9085744</v>
      </c>
      <c r="E32" s="9">
        <f t="shared" si="2"/>
        <v>11.56</v>
      </c>
      <c r="F32" s="8">
        <f t="shared" si="0"/>
        <v>444960</v>
      </c>
      <c r="G32" s="62">
        <f t="shared" si="3"/>
        <v>923.29</v>
      </c>
      <c r="H32" s="3">
        <f t="shared" si="1"/>
        <v>1630622</v>
      </c>
    </row>
    <row r="33" spans="1:8" ht="15.75">
      <c r="A33" t="s">
        <v>26</v>
      </c>
      <c r="B33" s="4">
        <v>264.6</v>
      </c>
      <c r="C33" s="8">
        <v>134489185</v>
      </c>
      <c r="D33" s="49">
        <v>827362</v>
      </c>
      <c r="E33" s="9">
        <f t="shared" si="2"/>
        <v>6.15</v>
      </c>
      <c r="F33" s="8">
        <f t="shared" si="0"/>
        <v>508274</v>
      </c>
      <c r="G33" s="62">
        <f t="shared" si="3"/>
        <v>468.06</v>
      </c>
      <c r="H33" s="3">
        <f t="shared" si="1"/>
        <v>123849</v>
      </c>
    </row>
    <row r="34" spans="1:8" ht="15.75">
      <c r="A34" t="s">
        <v>27</v>
      </c>
      <c r="B34" s="4">
        <v>632.6</v>
      </c>
      <c r="C34" s="8">
        <v>322204755</v>
      </c>
      <c r="D34" s="49">
        <v>3829681</v>
      </c>
      <c r="E34" s="9">
        <f t="shared" si="2"/>
        <v>11.889999999999999</v>
      </c>
      <c r="F34" s="8">
        <f t="shared" si="0"/>
        <v>509334</v>
      </c>
      <c r="G34" s="62">
        <f t="shared" si="3"/>
        <v>460.44</v>
      </c>
      <c r="H34" s="3">
        <f t="shared" si="1"/>
        <v>291274</v>
      </c>
    </row>
    <row r="35" spans="1:8" ht="15.75">
      <c r="A35" t="s">
        <v>28</v>
      </c>
      <c r="B35" s="4">
        <v>134.1</v>
      </c>
      <c r="C35" s="8">
        <v>261480367</v>
      </c>
      <c r="D35" s="49">
        <v>521691</v>
      </c>
      <c r="E35" s="9">
        <f t="shared" si="2"/>
        <v>2</v>
      </c>
      <c r="F35" s="8">
        <f t="shared" si="0"/>
        <v>1949891</v>
      </c>
      <c r="G35" s="62">
        <f t="shared" si="3"/>
      </c>
      <c r="H35" s="3">
        <f t="shared" si="1"/>
        <v>0</v>
      </c>
    </row>
    <row r="36" spans="1:8" ht="15.75">
      <c r="A36" t="s">
        <v>29</v>
      </c>
      <c r="B36" s="4">
        <v>492.7</v>
      </c>
      <c r="C36" s="8">
        <v>291267921</v>
      </c>
      <c r="D36" s="49">
        <v>2041785</v>
      </c>
      <c r="E36" s="9">
        <f t="shared" si="2"/>
        <v>7.01</v>
      </c>
      <c r="F36" s="8">
        <f t="shared" si="0"/>
        <v>591167</v>
      </c>
      <c r="G36" s="62">
        <f t="shared" si="3"/>
      </c>
      <c r="H36" s="3">
        <f t="shared" si="1"/>
        <v>0</v>
      </c>
    </row>
    <row r="37" spans="1:8" ht="15.75">
      <c r="A37" t="s">
        <v>30</v>
      </c>
      <c r="B37" s="4">
        <v>109.5</v>
      </c>
      <c r="C37" s="8">
        <v>69855732</v>
      </c>
      <c r="D37" s="49">
        <v>303253</v>
      </c>
      <c r="E37" s="9">
        <f t="shared" si="2"/>
        <v>4.34</v>
      </c>
      <c r="F37" s="8">
        <f t="shared" si="0"/>
        <v>637952</v>
      </c>
      <c r="G37" s="62">
        <f t="shared" si="3"/>
      </c>
      <c r="H37" s="3">
        <f t="shared" si="1"/>
        <v>0</v>
      </c>
    </row>
    <row r="38" spans="1:8" ht="15.75">
      <c r="A38" t="s">
        <v>31</v>
      </c>
      <c r="B38" s="4">
        <v>1031.6</v>
      </c>
      <c r="C38" s="8">
        <v>365687602</v>
      </c>
      <c r="D38" s="49">
        <v>4625030</v>
      </c>
      <c r="E38" s="9">
        <f t="shared" si="2"/>
        <v>12.65</v>
      </c>
      <c r="F38" s="8">
        <f t="shared" si="0"/>
        <v>354486</v>
      </c>
      <c r="G38" s="62">
        <f t="shared" si="3"/>
        <v>1573.8</v>
      </c>
      <c r="H38" s="3">
        <f t="shared" si="1"/>
        <v>1623532</v>
      </c>
    </row>
    <row r="39" spans="1:8" ht="15.75">
      <c r="A39" t="s">
        <v>32</v>
      </c>
      <c r="B39" s="4">
        <v>1</v>
      </c>
      <c r="C39" s="8">
        <v>6481315</v>
      </c>
      <c r="D39" s="49">
        <v>0</v>
      </c>
      <c r="E39" s="9">
        <f t="shared" si="2"/>
      </c>
      <c r="F39" s="8">
        <f t="shared" si="0"/>
        <v>6481315</v>
      </c>
      <c r="G39" s="62">
        <f t="shared" si="3"/>
      </c>
      <c r="H39" s="3">
        <f t="shared" si="1"/>
        <v>0</v>
      </c>
    </row>
    <row r="40" spans="1:8" ht="15.75">
      <c r="A40" t="s">
        <v>33</v>
      </c>
      <c r="B40" s="4">
        <v>453.5</v>
      </c>
      <c r="C40" s="8">
        <v>211282562</v>
      </c>
      <c r="D40" s="49">
        <v>2646110</v>
      </c>
      <c r="E40" s="9">
        <f t="shared" si="2"/>
        <v>12.52</v>
      </c>
      <c r="F40" s="8">
        <f t="shared" si="0"/>
        <v>465893</v>
      </c>
      <c r="G40" s="62">
        <f t="shared" si="3"/>
        <v>772.78</v>
      </c>
      <c r="H40" s="3">
        <f t="shared" si="1"/>
        <v>350456</v>
      </c>
    </row>
    <row r="41" spans="1:8" ht="15.75">
      <c r="A41" t="s">
        <v>34</v>
      </c>
      <c r="B41" s="4">
        <v>542.5</v>
      </c>
      <c r="C41" s="8">
        <v>206761416</v>
      </c>
      <c r="D41" s="49">
        <v>2373088</v>
      </c>
      <c r="E41" s="9">
        <f t="shared" si="2"/>
        <v>11.48</v>
      </c>
      <c r="F41" s="8">
        <f t="shared" si="0"/>
        <v>381127</v>
      </c>
      <c r="G41" s="62">
        <f t="shared" si="3"/>
        <v>1382.25</v>
      </c>
      <c r="H41" s="3">
        <f t="shared" si="1"/>
        <v>749871</v>
      </c>
    </row>
    <row r="42" spans="1:8" ht="15.75">
      <c r="A42" t="s">
        <v>35</v>
      </c>
      <c r="B42" s="4">
        <v>650.7</v>
      </c>
      <c r="C42" s="8">
        <v>324329563</v>
      </c>
      <c r="D42" s="49">
        <v>2274371</v>
      </c>
      <c r="E42" s="9">
        <f t="shared" si="2"/>
        <v>7.01</v>
      </c>
      <c r="F42" s="8">
        <f t="shared" si="0"/>
        <v>498432</v>
      </c>
      <c r="G42" s="62">
        <f t="shared" si="3"/>
        <v>538.83</v>
      </c>
      <c r="H42" s="3">
        <f t="shared" si="1"/>
        <v>350617</v>
      </c>
    </row>
    <row r="43" spans="1:8" ht="15.75">
      <c r="A43" t="s">
        <v>36</v>
      </c>
      <c r="B43" s="4">
        <v>277.5</v>
      </c>
      <c r="C43" s="8">
        <v>182706733</v>
      </c>
      <c r="D43" s="49">
        <v>1745358</v>
      </c>
      <c r="E43" s="9">
        <f t="shared" si="2"/>
        <v>9.549999999999999</v>
      </c>
      <c r="F43" s="8">
        <f t="shared" si="0"/>
        <v>658403</v>
      </c>
      <c r="G43" s="62">
        <f t="shared" si="3"/>
      </c>
      <c r="H43" s="3">
        <f t="shared" si="1"/>
        <v>0</v>
      </c>
    </row>
    <row r="44" spans="1:8" ht="15.75">
      <c r="A44" t="s">
        <v>37</v>
      </c>
      <c r="B44" s="4">
        <v>106.2</v>
      </c>
      <c r="C44" s="8">
        <v>170397609</v>
      </c>
      <c r="D44" s="49">
        <v>1438972</v>
      </c>
      <c r="E44" s="9">
        <f t="shared" si="2"/>
        <v>8.44</v>
      </c>
      <c r="F44" s="8">
        <f t="shared" si="0"/>
        <v>1604497</v>
      </c>
      <c r="G44" s="62">
        <f t="shared" si="3"/>
      </c>
      <c r="H44" s="3">
        <f t="shared" si="1"/>
        <v>0</v>
      </c>
    </row>
    <row r="45" spans="1:8" ht="15.75">
      <c r="A45" t="s">
        <v>38</v>
      </c>
      <c r="B45" s="4">
        <v>122.2</v>
      </c>
      <c r="C45" s="8">
        <v>335253910</v>
      </c>
      <c r="D45" s="49">
        <v>1402011</v>
      </c>
      <c r="E45" s="9">
        <f t="shared" si="2"/>
        <v>4.18</v>
      </c>
      <c r="F45" s="8">
        <f t="shared" si="0"/>
        <v>2743485</v>
      </c>
      <c r="G45" s="62">
        <f t="shared" si="3"/>
      </c>
      <c r="H45" s="3">
        <f t="shared" si="1"/>
        <v>0</v>
      </c>
    </row>
    <row r="46" spans="1:8" ht="15.75">
      <c r="A46" t="s">
        <v>39</v>
      </c>
      <c r="B46" s="4">
        <v>832</v>
      </c>
      <c r="C46" s="8">
        <v>205162121</v>
      </c>
      <c r="D46" s="49">
        <v>3214890</v>
      </c>
      <c r="E46" s="9">
        <f t="shared" si="2"/>
        <v>15.67</v>
      </c>
      <c r="F46" s="8">
        <f t="shared" si="0"/>
        <v>246589</v>
      </c>
      <c r="G46" s="62">
        <f t="shared" si="3"/>
        <v>2349.58</v>
      </c>
      <c r="H46" s="3">
        <f t="shared" si="1"/>
        <v>1954851</v>
      </c>
    </row>
    <row r="47" spans="1:8" ht="15.75">
      <c r="A47" t="s">
        <v>40</v>
      </c>
      <c r="B47" s="4">
        <v>57.3</v>
      </c>
      <c r="C47" s="8">
        <v>31394484</v>
      </c>
      <c r="D47" s="49">
        <v>182648</v>
      </c>
      <c r="E47" s="9">
        <f t="shared" si="2"/>
        <v>5.819999999999999</v>
      </c>
      <c r="F47" s="8">
        <f t="shared" si="0"/>
        <v>547897</v>
      </c>
      <c r="G47" s="62">
        <f t="shared" si="3"/>
        <v>183.17</v>
      </c>
      <c r="H47" s="3">
        <f t="shared" si="1"/>
        <v>10496</v>
      </c>
    </row>
    <row r="48" spans="1:8" ht="15.75">
      <c r="A48" t="s">
        <v>41</v>
      </c>
      <c r="B48" s="4">
        <v>910.5</v>
      </c>
      <c r="C48" s="8">
        <v>384840734</v>
      </c>
      <c r="D48" s="49">
        <v>4300645</v>
      </c>
      <c r="E48" s="9">
        <f t="shared" si="2"/>
        <v>11.180000000000001</v>
      </c>
      <c r="F48" s="8">
        <f t="shared" si="0"/>
        <v>422670</v>
      </c>
      <c r="G48" s="62">
        <f t="shared" si="3"/>
        <v>1083.55</v>
      </c>
      <c r="H48" s="3">
        <f t="shared" si="1"/>
        <v>986572</v>
      </c>
    </row>
    <row r="49" spans="1:8" ht="15.75">
      <c r="A49" t="s">
        <v>42</v>
      </c>
      <c r="B49" s="4">
        <v>613.4</v>
      </c>
      <c r="C49" s="8">
        <v>346342372</v>
      </c>
      <c r="D49" s="49">
        <v>3337860</v>
      </c>
      <c r="E49" s="9">
        <f t="shared" si="2"/>
        <v>9.639999999999999</v>
      </c>
      <c r="F49" s="8">
        <f t="shared" si="0"/>
        <v>564627</v>
      </c>
      <c r="G49" s="62">
        <f t="shared" si="3"/>
        <v>62.88</v>
      </c>
      <c r="H49" s="3">
        <f t="shared" si="1"/>
        <v>38571</v>
      </c>
    </row>
    <row r="50" spans="1:8" ht="15.75">
      <c r="A50" t="s">
        <v>43</v>
      </c>
      <c r="B50" s="4">
        <v>363.3</v>
      </c>
      <c r="C50" s="8">
        <v>188215178</v>
      </c>
      <c r="D50" s="49">
        <v>1918569</v>
      </c>
      <c r="E50" s="9">
        <f t="shared" si="2"/>
        <v>10.19</v>
      </c>
      <c r="F50" s="8">
        <f t="shared" si="0"/>
        <v>518071</v>
      </c>
      <c r="G50" s="62">
        <f t="shared" si="3"/>
        <v>397.62</v>
      </c>
      <c r="H50" s="3">
        <f t="shared" si="1"/>
        <v>144455</v>
      </c>
    </row>
    <row r="51" spans="1:8" ht="15.75">
      <c r="A51" t="s">
        <v>44</v>
      </c>
      <c r="B51" s="4">
        <v>1907.2</v>
      </c>
      <c r="C51" s="8">
        <v>543637018</v>
      </c>
      <c r="D51" s="49">
        <v>7277888</v>
      </c>
      <c r="E51" s="9">
        <f t="shared" si="2"/>
        <v>13.39</v>
      </c>
      <c r="F51" s="8">
        <f t="shared" si="0"/>
        <v>285045</v>
      </c>
      <c r="G51" s="62">
        <f t="shared" si="3"/>
        <v>2073.08</v>
      </c>
      <c r="H51" s="3">
        <f t="shared" si="1"/>
        <v>3953778</v>
      </c>
    </row>
    <row r="52" spans="1:8" ht="15.75">
      <c r="A52" t="s">
        <v>45</v>
      </c>
      <c r="B52" s="4">
        <v>36.8</v>
      </c>
      <c r="C52" s="8">
        <v>23801750</v>
      </c>
      <c r="D52" s="49">
        <v>255732</v>
      </c>
      <c r="E52" s="9">
        <f t="shared" si="2"/>
        <v>10.74</v>
      </c>
      <c r="F52" s="8">
        <f t="shared" si="0"/>
        <v>646787</v>
      </c>
      <c r="G52" s="62">
        <f t="shared" si="3"/>
      </c>
      <c r="H52" s="3">
        <f t="shared" si="1"/>
        <v>0</v>
      </c>
    </row>
    <row r="53" spans="1:8" ht="15.75">
      <c r="A53" t="s">
        <v>46</v>
      </c>
      <c r="B53" s="4">
        <v>347.8</v>
      </c>
      <c r="C53" s="8">
        <v>106796489</v>
      </c>
      <c r="D53" s="49">
        <v>1756876</v>
      </c>
      <c r="E53" s="9">
        <f t="shared" si="2"/>
        <v>16.45</v>
      </c>
      <c r="F53" s="8">
        <f t="shared" si="0"/>
        <v>307063</v>
      </c>
      <c r="G53" s="62">
        <f t="shared" si="3"/>
        <v>1914.77</v>
      </c>
      <c r="H53" s="3">
        <f t="shared" si="1"/>
        <v>665957</v>
      </c>
    </row>
    <row r="54" spans="1:8" ht="15.75">
      <c r="A54" t="s">
        <v>47</v>
      </c>
      <c r="B54" s="4">
        <v>110.7</v>
      </c>
      <c r="C54" s="8">
        <v>53056357</v>
      </c>
      <c r="D54" s="49">
        <v>406938</v>
      </c>
      <c r="E54" s="9">
        <f t="shared" si="2"/>
        <v>7.67</v>
      </c>
      <c r="F54" s="8">
        <f t="shared" si="0"/>
        <v>479281</v>
      </c>
      <c r="G54" s="62">
        <f t="shared" si="3"/>
        <v>676.52</v>
      </c>
      <c r="H54" s="3">
        <f t="shared" si="1"/>
        <v>74891</v>
      </c>
    </row>
    <row r="55" spans="1:8" ht="15.75">
      <c r="A55" t="s">
        <v>48</v>
      </c>
      <c r="B55" s="4">
        <v>5188.3</v>
      </c>
      <c r="C55" s="8">
        <v>2632447842</v>
      </c>
      <c r="D55" s="49">
        <v>20894169</v>
      </c>
      <c r="E55" s="9">
        <f t="shared" si="2"/>
        <v>7.9399999999999995</v>
      </c>
      <c r="F55" s="8">
        <f t="shared" si="0"/>
        <v>507382</v>
      </c>
      <c r="G55" s="62">
        <f t="shared" si="3"/>
        <v>474.48</v>
      </c>
      <c r="H55" s="3">
        <f t="shared" si="1"/>
        <v>2461745</v>
      </c>
    </row>
    <row r="56" spans="1:8" ht="15.75">
      <c r="A56" t="s">
        <v>49</v>
      </c>
      <c r="B56" s="4">
        <v>1358.6</v>
      </c>
      <c r="C56" s="8">
        <v>1002895467</v>
      </c>
      <c r="D56" s="49">
        <v>6537345</v>
      </c>
      <c r="E56" s="9">
        <f t="shared" si="2"/>
        <v>6.52</v>
      </c>
      <c r="F56" s="8">
        <f t="shared" si="0"/>
        <v>738183</v>
      </c>
      <c r="G56" s="62">
        <f t="shared" si="3"/>
      </c>
      <c r="H56" s="3">
        <f t="shared" si="1"/>
        <v>0</v>
      </c>
    </row>
    <row r="57" spans="1:8" ht="15.75">
      <c r="A57" t="s">
        <v>50</v>
      </c>
      <c r="B57" s="4">
        <v>247.9</v>
      </c>
      <c r="C57" s="8">
        <v>104610823</v>
      </c>
      <c r="D57" s="49">
        <v>1537481</v>
      </c>
      <c r="E57" s="9">
        <f t="shared" si="2"/>
        <v>14.7</v>
      </c>
      <c r="F57" s="8">
        <f t="shared" si="0"/>
        <v>421988</v>
      </c>
      <c r="G57" s="62">
        <f t="shared" si="3"/>
        <v>1088.46</v>
      </c>
      <c r="H57" s="3">
        <f t="shared" si="1"/>
        <v>269829</v>
      </c>
    </row>
    <row r="58" spans="1:8" ht="15.75">
      <c r="A58" t="s">
        <v>51</v>
      </c>
      <c r="B58" s="4">
        <v>102.9</v>
      </c>
      <c r="C58" s="8">
        <v>47164619</v>
      </c>
      <c r="D58" s="49">
        <v>203723</v>
      </c>
      <c r="E58" s="9">
        <f t="shared" si="2"/>
        <v>4.32</v>
      </c>
      <c r="F58" s="8">
        <f t="shared" si="0"/>
        <v>458354</v>
      </c>
      <c r="G58" s="62">
        <f t="shared" si="3"/>
        <v>826.99</v>
      </c>
      <c r="H58" s="3">
        <f t="shared" si="1"/>
        <v>85097</v>
      </c>
    </row>
    <row r="59" spans="1:8" ht="15.75">
      <c r="A59" t="s">
        <v>52</v>
      </c>
      <c r="B59" s="4">
        <v>136.2</v>
      </c>
      <c r="C59" s="8">
        <v>58096509</v>
      </c>
      <c r="D59" s="49">
        <v>568145</v>
      </c>
      <c r="E59" s="9">
        <f t="shared" si="2"/>
        <v>9.780000000000001</v>
      </c>
      <c r="F59" s="8">
        <f t="shared" si="0"/>
        <v>426553</v>
      </c>
      <c r="G59" s="62">
        <f t="shared" si="3"/>
        <v>1055.64</v>
      </c>
      <c r="H59" s="3">
        <f t="shared" si="1"/>
        <v>143778</v>
      </c>
    </row>
    <row r="60" spans="1:8" ht="15.75">
      <c r="A60" t="s">
        <v>53</v>
      </c>
      <c r="B60" s="4">
        <v>199.1</v>
      </c>
      <c r="C60" s="8">
        <v>76585361</v>
      </c>
      <c r="D60" s="49">
        <v>611469</v>
      </c>
      <c r="E60" s="9">
        <f t="shared" si="2"/>
        <v>7.9799999999999995</v>
      </c>
      <c r="F60" s="8">
        <f t="shared" si="0"/>
        <v>384658</v>
      </c>
      <c r="G60" s="62">
        <f t="shared" si="3"/>
        <v>1356.86</v>
      </c>
      <c r="H60" s="3">
        <f t="shared" si="1"/>
        <v>270151</v>
      </c>
    </row>
    <row r="61" spans="1:8" ht="15.75">
      <c r="A61" t="s">
        <v>54</v>
      </c>
      <c r="B61" s="4">
        <v>793.8</v>
      </c>
      <c r="C61" s="8">
        <v>297366976</v>
      </c>
      <c r="D61" s="49">
        <v>3993561</v>
      </c>
      <c r="E61" s="9">
        <f t="shared" si="2"/>
        <v>13.43</v>
      </c>
      <c r="F61" s="8">
        <f t="shared" si="0"/>
        <v>374612</v>
      </c>
      <c r="G61" s="62">
        <f t="shared" si="3"/>
        <v>1429.09</v>
      </c>
      <c r="H61" s="3">
        <f t="shared" si="1"/>
        <v>1134412</v>
      </c>
    </row>
    <row r="62" spans="1:8" ht="15.75">
      <c r="A62" t="s">
        <v>55</v>
      </c>
      <c r="B62" s="4">
        <v>732.6</v>
      </c>
      <c r="C62" s="8">
        <v>345364753</v>
      </c>
      <c r="D62" s="49">
        <v>4148807</v>
      </c>
      <c r="E62" s="9">
        <f t="shared" si="2"/>
        <v>12.01</v>
      </c>
      <c r="F62" s="8">
        <f t="shared" si="0"/>
        <v>471423</v>
      </c>
      <c r="G62" s="62">
        <f t="shared" si="3"/>
        <v>733.02</v>
      </c>
      <c r="H62" s="3">
        <f t="shared" si="1"/>
        <v>537010</v>
      </c>
    </row>
    <row r="63" spans="1:8" ht="15.75">
      <c r="A63" t="s">
        <v>56</v>
      </c>
      <c r="B63" s="4">
        <v>275.8</v>
      </c>
      <c r="C63" s="8">
        <v>122349501</v>
      </c>
      <c r="D63" s="49">
        <v>1387443</v>
      </c>
      <c r="E63" s="9">
        <f t="shared" si="2"/>
        <v>11.34</v>
      </c>
      <c r="F63" s="8">
        <f t="shared" si="0"/>
        <v>443617</v>
      </c>
      <c r="G63" s="62">
        <f t="shared" si="3"/>
        <v>932.95</v>
      </c>
      <c r="H63" s="3">
        <f t="shared" si="1"/>
        <v>257308</v>
      </c>
    </row>
    <row r="64" spans="1:8" ht="15.75">
      <c r="A64" t="s">
        <v>57</v>
      </c>
      <c r="B64" s="4">
        <v>6783.5</v>
      </c>
      <c r="C64" s="8">
        <v>2321862022</v>
      </c>
      <c r="D64" s="49">
        <v>20908404</v>
      </c>
      <c r="E64" s="9">
        <f t="shared" si="2"/>
        <v>9.01</v>
      </c>
      <c r="F64" s="8">
        <f t="shared" si="0"/>
        <v>342281</v>
      </c>
      <c r="G64" s="62">
        <f t="shared" si="3"/>
        <v>1661.55</v>
      </c>
      <c r="H64" s="3">
        <f t="shared" si="1"/>
        <v>11271124</v>
      </c>
    </row>
    <row r="65" spans="1:8" ht="15.75">
      <c r="A65" t="s">
        <v>58</v>
      </c>
      <c r="B65" s="4">
        <v>0</v>
      </c>
      <c r="C65" s="8">
        <v>871327</v>
      </c>
      <c r="D65" s="49">
        <v>0</v>
      </c>
      <c r="E65" s="9">
        <f t="shared" si="2"/>
      </c>
      <c r="F65" s="8">
        <f t="shared" si="0"/>
      </c>
      <c r="G65" s="62">
        <f t="shared" si="3"/>
      </c>
      <c r="H65" s="3">
        <f t="shared" si="1"/>
        <v>0</v>
      </c>
    </row>
    <row r="66" spans="1:8" ht="15.75">
      <c r="A66" t="s">
        <v>59</v>
      </c>
      <c r="B66" s="4">
        <v>1.2</v>
      </c>
      <c r="C66" s="8">
        <v>20105143</v>
      </c>
      <c r="D66" s="49">
        <v>0</v>
      </c>
      <c r="E66" s="9">
        <f t="shared" si="2"/>
      </c>
      <c r="F66" s="8">
        <f t="shared" si="0"/>
        <v>16754286</v>
      </c>
      <c r="G66" s="62">
        <f t="shared" si="3"/>
      </c>
      <c r="H66" s="3">
        <f t="shared" si="1"/>
        <v>0</v>
      </c>
    </row>
    <row r="67" spans="1:8" ht="15.75">
      <c r="A67" t="s">
        <v>60</v>
      </c>
      <c r="B67" s="4">
        <v>73</v>
      </c>
      <c r="C67" s="8">
        <v>23388784</v>
      </c>
      <c r="D67" s="49">
        <v>279827</v>
      </c>
      <c r="E67" s="9">
        <f t="shared" si="2"/>
        <v>11.96</v>
      </c>
      <c r="F67" s="8">
        <f t="shared" si="0"/>
        <v>320394</v>
      </c>
      <c r="G67" s="62">
        <f t="shared" si="3"/>
        <v>1818.92</v>
      </c>
      <c r="H67" s="3">
        <f t="shared" si="1"/>
        <v>132781</v>
      </c>
    </row>
    <row r="68" spans="1:8" ht="15.75">
      <c r="A68" t="s">
        <v>61</v>
      </c>
      <c r="B68" s="4">
        <v>3279.4</v>
      </c>
      <c r="C68" s="8">
        <v>2036499998</v>
      </c>
      <c r="D68" s="49">
        <v>11262545</v>
      </c>
      <c r="E68" s="9">
        <f t="shared" si="2"/>
        <v>5.53</v>
      </c>
      <c r="F68" s="8">
        <f t="shared" si="0"/>
        <v>620998</v>
      </c>
      <c r="G68" s="62">
        <f t="shared" si="3"/>
      </c>
      <c r="H68" s="3">
        <f t="shared" si="1"/>
        <v>0</v>
      </c>
    </row>
    <row r="69" spans="1:8" ht="15.75">
      <c r="A69" t="s">
        <v>62</v>
      </c>
      <c r="B69" s="4">
        <v>136</v>
      </c>
      <c r="C69" s="8">
        <v>161781401</v>
      </c>
      <c r="D69" s="49">
        <v>1747226</v>
      </c>
      <c r="E69" s="9">
        <f t="shared" si="2"/>
        <v>10.8</v>
      </c>
      <c r="F69" s="8">
        <f t="shared" si="0"/>
        <v>1189569</v>
      </c>
      <c r="G69" s="62">
        <f t="shared" si="3"/>
      </c>
      <c r="H69" s="3">
        <f t="shared" si="1"/>
        <v>0</v>
      </c>
    </row>
    <row r="70" spans="1:8" ht="15.75">
      <c r="A70" t="s">
        <v>63</v>
      </c>
      <c r="B70" s="4">
        <v>60.6</v>
      </c>
      <c r="C70" s="8">
        <v>35230218</v>
      </c>
      <c r="D70" s="49">
        <v>183222</v>
      </c>
      <c r="E70" s="9">
        <f t="shared" si="2"/>
        <v>5.2</v>
      </c>
      <c r="F70" s="8">
        <f t="shared" si="0"/>
        <v>581357</v>
      </c>
      <c r="G70" s="62">
        <f t="shared" si="3"/>
      </c>
      <c r="H70" s="3">
        <f t="shared" si="1"/>
        <v>0</v>
      </c>
    </row>
    <row r="71" spans="1:8" ht="15.75">
      <c r="A71" t="s">
        <v>64</v>
      </c>
      <c r="B71" s="4">
        <v>356</v>
      </c>
      <c r="C71" s="8">
        <v>211140961</v>
      </c>
      <c r="D71" s="49">
        <v>1859554</v>
      </c>
      <c r="E71" s="9">
        <f t="shared" si="2"/>
        <v>8.81</v>
      </c>
      <c r="F71" s="8">
        <f t="shared" si="0"/>
        <v>593093</v>
      </c>
      <c r="G71" s="62">
        <f t="shared" si="3"/>
      </c>
      <c r="H71" s="3">
        <f t="shared" si="1"/>
        <v>0</v>
      </c>
    </row>
    <row r="72" spans="1:8" ht="15.75">
      <c r="A72" t="s">
        <v>65</v>
      </c>
      <c r="B72" s="4">
        <v>998.1</v>
      </c>
      <c r="C72" s="8">
        <v>675483550</v>
      </c>
      <c r="D72" s="49">
        <v>7493864</v>
      </c>
      <c r="E72" s="9">
        <f t="shared" si="2"/>
        <v>11.09</v>
      </c>
      <c r="F72" s="8">
        <f t="shared" si="0"/>
        <v>676769</v>
      </c>
      <c r="G72" s="62">
        <f t="shared" si="3"/>
      </c>
      <c r="H72" s="3">
        <f t="shared" si="1"/>
        <v>0</v>
      </c>
    </row>
    <row r="73" spans="1:8" ht="15.75">
      <c r="A73" t="s">
        <v>66</v>
      </c>
      <c r="B73" s="4">
        <v>357</v>
      </c>
      <c r="C73" s="8">
        <v>194231458</v>
      </c>
      <c r="D73" s="49">
        <v>1986900</v>
      </c>
      <c r="E73" s="9">
        <f t="shared" si="2"/>
        <v>10.229999999999999</v>
      </c>
      <c r="F73" s="8">
        <f aca="true" t="shared" si="4" ref="F73:F136">IF(B73&gt;0,ROUND(C73/B73,0),"")</f>
        <v>544066</v>
      </c>
      <c r="G73" s="62">
        <f t="shared" si="3"/>
        <v>210.72</v>
      </c>
      <c r="H73" s="3">
        <f aca="true" t="shared" si="5" ref="H73:H136">IF(G73="",0,ROUND(G73*B73,0))</f>
        <v>75227</v>
      </c>
    </row>
    <row r="74" spans="1:8" ht="15.75">
      <c r="A74" t="s">
        <v>67</v>
      </c>
      <c r="B74" s="4">
        <v>22.9</v>
      </c>
      <c r="C74" s="8">
        <v>36780672</v>
      </c>
      <c r="D74" s="49">
        <v>217489</v>
      </c>
      <c r="E74" s="9">
        <f aca="true" t="shared" si="6" ref="E74:E137">IF(D74&gt;0,ROUND(D74/C74,5)*1000,"")</f>
        <v>5.91</v>
      </c>
      <c r="F74" s="8">
        <f t="shared" si="4"/>
        <v>1606143</v>
      </c>
      <c r="G74" s="62">
        <f aca="true" t="shared" si="7" ref="G74:G137">IF(B74=0,"",IF($F$7-F74&gt;0,ROUND(($F$7-F74)*$E$7*0.001,2),""))</f>
      </c>
      <c r="H74" s="3">
        <f t="shared" si="5"/>
        <v>0</v>
      </c>
    </row>
    <row r="75" spans="1:8" ht="15.75">
      <c r="A75" t="s">
        <v>68</v>
      </c>
      <c r="B75" s="4">
        <v>59.7</v>
      </c>
      <c r="C75" s="8">
        <v>63767589</v>
      </c>
      <c r="D75" s="49">
        <v>205717</v>
      </c>
      <c r="E75" s="9">
        <f t="shared" si="6"/>
        <v>3.23</v>
      </c>
      <c r="F75" s="8">
        <f t="shared" si="4"/>
        <v>1068134</v>
      </c>
      <c r="G75" s="62">
        <f t="shared" si="7"/>
      </c>
      <c r="H75" s="3">
        <f t="shared" si="5"/>
        <v>0</v>
      </c>
    </row>
    <row r="76" spans="1:8" ht="15.75">
      <c r="A76" t="s">
        <v>69</v>
      </c>
      <c r="B76" s="4">
        <v>234.2</v>
      </c>
      <c r="C76" s="8">
        <v>95490692</v>
      </c>
      <c r="D76" s="49">
        <v>795625</v>
      </c>
      <c r="E76" s="9">
        <f t="shared" si="6"/>
        <v>8.33</v>
      </c>
      <c r="F76" s="8">
        <f t="shared" si="4"/>
        <v>407731</v>
      </c>
      <c r="G76" s="62">
        <f t="shared" si="7"/>
        <v>1190.97</v>
      </c>
      <c r="H76" s="3">
        <f t="shared" si="5"/>
        <v>278925</v>
      </c>
    </row>
    <row r="77" spans="1:8" ht="15.75">
      <c r="A77" t="s">
        <v>70</v>
      </c>
      <c r="B77" s="4">
        <v>8.1</v>
      </c>
      <c r="C77" s="8">
        <v>8762885</v>
      </c>
      <c r="D77" s="49">
        <v>51147</v>
      </c>
      <c r="E77" s="9">
        <f t="shared" si="6"/>
        <v>5.84</v>
      </c>
      <c r="F77" s="8">
        <f t="shared" si="4"/>
        <v>1081838</v>
      </c>
      <c r="G77" s="62">
        <f t="shared" si="7"/>
      </c>
      <c r="H77" s="3">
        <f t="shared" si="5"/>
        <v>0</v>
      </c>
    </row>
    <row r="78" spans="1:8" ht="15.75">
      <c r="A78" t="s">
        <v>71</v>
      </c>
      <c r="B78" s="4">
        <v>588.6</v>
      </c>
      <c r="C78" s="8">
        <v>323893142</v>
      </c>
      <c r="D78" s="49">
        <v>2515723</v>
      </c>
      <c r="E78" s="9">
        <f t="shared" si="6"/>
        <v>7.77</v>
      </c>
      <c r="F78" s="8">
        <f t="shared" si="4"/>
        <v>550277</v>
      </c>
      <c r="G78" s="62">
        <f t="shared" si="7"/>
        <v>166.06</v>
      </c>
      <c r="H78" s="3">
        <f t="shared" si="5"/>
        <v>97743</v>
      </c>
    </row>
    <row r="79" spans="1:8" ht="15.75">
      <c r="A79" t="s">
        <v>72</v>
      </c>
      <c r="B79" s="4">
        <v>991.5</v>
      </c>
      <c r="C79" s="8">
        <v>411643328</v>
      </c>
      <c r="D79" s="49">
        <v>3720997</v>
      </c>
      <c r="E79" s="9">
        <f t="shared" si="6"/>
        <v>9.04</v>
      </c>
      <c r="F79" s="8">
        <f t="shared" si="4"/>
        <v>415172</v>
      </c>
      <c r="G79" s="62">
        <f t="shared" si="7"/>
        <v>1137.47</v>
      </c>
      <c r="H79" s="3">
        <f t="shared" si="5"/>
        <v>1127802</v>
      </c>
    </row>
    <row r="80" spans="1:8" ht="15.75">
      <c r="A80" t="s">
        <v>73</v>
      </c>
      <c r="B80" s="4">
        <v>676.5</v>
      </c>
      <c r="C80" s="8">
        <v>288366887</v>
      </c>
      <c r="D80" s="49">
        <v>2629295</v>
      </c>
      <c r="E80" s="9">
        <f t="shared" si="6"/>
        <v>9.12</v>
      </c>
      <c r="F80" s="8">
        <f t="shared" si="4"/>
        <v>426263</v>
      </c>
      <c r="G80" s="62">
        <f t="shared" si="7"/>
        <v>1057.72</v>
      </c>
      <c r="H80" s="3">
        <f t="shared" si="5"/>
        <v>715548</v>
      </c>
    </row>
    <row r="81" spans="1:8" ht="15.75">
      <c r="A81" t="s">
        <v>74</v>
      </c>
      <c r="B81" s="4">
        <v>33.9</v>
      </c>
      <c r="C81" s="8">
        <v>52163739</v>
      </c>
      <c r="D81" s="49">
        <v>236132</v>
      </c>
      <c r="E81" s="9">
        <f t="shared" si="6"/>
        <v>4.53</v>
      </c>
      <c r="F81" s="8">
        <f t="shared" si="4"/>
        <v>1538753</v>
      </c>
      <c r="G81" s="62">
        <f t="shared" si="7"/>
      </c>
      <c r="H81" s="3">
        <f t="shared" si="5"/>
        <v>0</v>
      </c>
    </row>
    <row r="82" spans="1:8" ht="15.75">
      <c r="A82" t="s">
        <v>75</v>
      </c>
      <c r="B82" s="4">
        <v>2245.9</v>
      </c>
      <c r="C82" s="8">
        <v>1231694887</v>
      </c>
      <c r="D82" s="49">
        <v>10562046</v>
      </c>
      <c r="E82" s="9">
        <f t="shared" si="6"/>
        <v>8.58</v>
      </c>
      <c r="F82" s="8">
        <f t="shared" si="4"/>
        <v>548419</v>
      </c>
      <c r="G82" s="62">
        <f t="shared" si="7"/>
        <v>179.42</v>
      </c>
      <c r="H82" s="3">
        <f t="shared" si="5"/>
        <v>402959</v>
      </c>
    </row>
    <row r="83" spans="1:8" ht="15.75">
      <c r="A83" t="s">
        <v>76</v>
      </c>
      <c r="B83" s="4">
        <v>1097</v>
      </c>
      <c r="C83" s="8">
        <v>309641168</v>
      </c>
      <c r="D83" s="49">
        <v>2350534</v>
      </c>
      <c r="E83" s="9">
        <f t="shared" si="6"/>
        <v>7.590000000000001</v>
      </c>
      <c r="F83" s="8">
        <f t="shared" si="4"/>
        <v>282262</v>
      </c>
      <c r="G83" s="62">
        <f t="shared" si="7"/>
        <v>2093.09</v>
      </c>
      <c r="H83" s="3">
        <f t="shared" si="5"/>
        <v>2296120</v>
      </c>
    </row>
    <row r="84" spans="1:8" ht="15.75">
      <c r="A84" t="s">
        <v>77</v>
      </c>
      <c r="B84" s="4">
        <v>363.9</v>
      </c>
      <c r="C84" s="8">
        <v>170672577</v>
      </c>
      <c r="D84" s="49">
        <v>1451457</v>
      </c>
      <c r="E84" s="9">
        <f t="shared" si="6"/>
        <v>8.5</v>
      </c>
      <c r="F84" s="8">
        <f t="shared" si="4"/>
        <v>469010</v>
      </c>
      <c r="G84" s="62">
        <f t="shared" si="7"/>
        <v>750.37</v>
      </c>
      <c r="H84" s="3">
        <f t="shared" si="5"/>
        <v>273060</v>
      </c>
    </row>
    <row r="85" spans="1:8" ht="15.75">
      <c r="A85" t="s">
        <v>78</v>
      </c>
      <c r="B85" s="4">
        <v>258.8</v>
      </c>
      <c r="C85" s="8">
        <v>137255672</v>
      </c>
      <c r="D85" s="49">
        <v>1459635</v>
      </c>
      <c r="E85" s="9">
        <f t="shared" si="6"/>
        <v>10.63</v>
      </c>
      <c r="F85" s="8">
        <f t="shared" si="4"/>
        <v>530354</v>
      </c>
      <c r="G85" s="62">
        <f t="shared" si="7"/>
        <v>309.31</v>
      </c>
      <c r="H85" s="3">
        <f t="shared" si="5"/>
        <v>80049</v>
      </c>
    </row>
    <row r="86" spans="1:8" ht="15.75">
      <c r="A86" t="s">
        <v>79</v>
      </c>
      <c r="B86" s="4">
        <v>148.3</v>
      </c>
      <c r="C86" s="8">
        <v>169594077</v>
      </c>
      <c r="D86" s="49">
        <v>1311143</v>
      </c>
      <c r="E86" s="9">
        <f t="shared" si="6"/>
        <v>7.7299999999999995</v>
      </c>
      <c r="F86" s="8">
        <f t="shared" si="4"/>
        <v>1143588</v>
      </c>
      <c r="G86" s="62">
        <f t="shared" si="7"/>
      </c>
      <c r="H86" s="3">
        <f t="shared" si="5"/>
        <v>0</v>
      </c>
    </row>
    <row r="87" spans="1:8" ht="15.75">
      <c r="A87" t="s">
        <v>80</v>
      </c>
      <c r="B87" s="4">
        <v>1318.9</v>
      </c>
      <c r="C87" s="8">
        <v>398161628</v>
      </c>
      <c r="D87" s="49">
        <v>2702976</v>
      </c>
      <c r="E87" s="9">
        <f t="shared" si="6"/>
        <v>6.79</v>
      </c>
      <c r="F87" s="8">
        <f t="shared" si="4"/>
        <v>301889</v>
      </c>
      <c r="G87" s="62">
        <f t="shared" si="7"/>
        <v>1951.97</v>
      </c>
      <c r="H87" s="3">
        <f t="shared" si="5"/>
        <v>2574453</v>
      </c>
    </row>
    <row r="88" spans="1:8" ht="15.75">
      <c r="A88" t="s">
        <v>81</v>
      </c>
      <c r="B88" s="4">
        <v>137.6</v>
      </c>
      <c r="C88" s="8">
        <v>300512994</v>
      </c>
      <c r="D88" s="49">
        <v>1124682</v>
      </c>
      <c r="E88" s="9">
        <f t="shared" si="6"/>
        <v>3.7399999999999998</v>
      </c>
      <c r="F88" s="8">
        <f t="shared" si="4"/>
        <v>2183961</v>
      </c>
      <c r="G88" s="62">
        <f t="shared" si="7"/>
      </c>
      <c r="H88" s="3">
        <f t="shared" si="5"/>
        <v>0</v>
      </c>
    </row>
    <row r="89" spans="1:8" ht="15.75">
      <c r="A89" t="s">
        <v>82</v>
      </c>
      <c r="B89" s="4">
        <v>581.4</v>
      </c>
      <c r="C89" s="8">
        <v>274974066</v>
      </c>
      <c r="D89" s="49">
        <v>2864831</v>
      </c>
      <c r="E89" s="9">
        <f t="shared" si="6"/>
        <v>10.42</v>
      </c>
      <c r="F89" s="8">
        <f t="shared" si="4"/>
        <v>472952</v>
      </c>
      <c r="G89" s="62">
        <f t="shared" si="7"/>
        <v>722.03</v>
      </c>
      <c r="H89" s="3">
        <f t="shared" si="5"/>
        <v>419788</v>
      </c>
    </row>
    <row r="90" spans="1:8" ht="15.75">
      <c r="A90" t="s">
        <v>83</v>
      </c>
      <c r="B90" s="4">
        <v>1189.8</v>
      </c>
      <c r="C90" s="8">
        <v>1106636361</v>
      </c>
      <c r="D90" s="49">
        <v>6583238</v>
      </c>
      <c r="E90" s="9">
        <f t="shared" si="6"/>
        <v>5.95</v>
      </c>
      <c r="F90" s="8">
        <f t="shared" si="4"/>
        <v>930103</v>
      </c>
      <c r="G90" s="62">
        <f t="shared" si="7"/>
      </c>
      <c r="H90" s="3">
        <f t="shared" si="5"/>
        <v>0</v>
      </c>
    </row>
    <row r="91" spans="1:8" ht="15.75">
      <c r="A91" t="s">
        <v>84</v>
      </c>
      <c r="B91" s="4">
        <v>528.6</v>
      </c>
      <c r="C91" s="8">
        <v>296369691</v>
      </c>
      <c r="D91" s="49">
        <v>2602494</v>
      </c>
      <c r="E91" s="9">
        <f t="shared" si="6"/>
        <v>8.78</v>
      </c>
      <c r="F91" s="8">
        <f t="shared" si="4"/>
        <v>560669</v>
      </c>
      <c r="G91" s="62">
        <f t="shared" si="7"/>
        <v>91.34</v>
      </c>
      <c r="H91" s="3">
        <f t="shared" si="5"/>
        <v>48282</v>
      </c>
    </row>
    <row r="92" spans="1:8" ht="15.75">
      <c r="A92" t="s">
        <v>85</v>
      </c>
      <c r="B92" s="4">
        <v>109.5</v>
      </c>
      <c r="C92" s="8">
        <v>34548960</v>
      </c>
      <c r="D92" s="49">
        <v>511563</v>
      </c>
      <c r="E92" s="9">
        <f t="shared" si="6"/>
        <v>14.81</v>
      </c>
      <c r="F92" s="8">
        <f t="shared" si="4"/>
        <v>315516</v>
      </c>
      <c r="G92" s="62">
        <f t="shared" si="7"/>
        <v>1853.99</v>
      </c>
      <c r="H92" s="3">
        <f t="shared" si="5"/>
        <v>203012</v>
      </c>
    </row>
    <row r="93" spans="1:8" ht="15.75">
      <c r="A93" t="s">
        <v>86</v>
      </c>
      <c r="B93" s="4">
        <v>2387.7</v>
      </c>
      <c r="C93" s="8">
        <v>1118413226</v>
      </c>
      <c r="D93" s="49">
        <v>8418506</v>
      </c>
      <c r="E93" s="9">
        <f t="shared" si="6"/>
        <v>7.53</v>
      </c>
      <c r="F93" s="8">
        <f t="shared" si="4"/>
        <v>468406</v>
      </c>
      <c r="G93" s="62">
        <f t="shared" si="7"/>
        <v>754.71</v>
      </c>
      <c r="H93" s="3">
        <f t="shared" si="5"/>
        <v>1802021</v>
      </c>
    </row>
    <row r="94" spans="1:8" ht="15.75">
      <c r="A94" t="s">
        <v>87</v>
      </c>
      <c r="B94" s="4">
        <v>465.4</v>
      </c>
      <c r="C94" s="8">
        <v>172355246</v>
      </c>
      <c r="D94" s="49">
        <v>1857713</v>
      </c>
      <c r="E94" s="9">
        <f t="shared" si="6"/>
        <v>10.78</v>
      </c>
      <c r="F94" s="8">
        <f t="shared" si="4"/>
        <v>370338</v>
      </c>
      <c r="G94" s="62">
        <f t="shared" si="7"/>
        <v>1459.82</v>
      </c>
      <c r="H94" s="3">
        <f t="shared" si="5"/>
        <v>679400</v>
      </c>
    </row>
    <row r="95" spans="1:8" ht="15.75">
      <c r="A95" t="s">
        <v>88</v>
      </c>
      <c r="B95" s="4">
        <v>114.5</v>
      </c>
      <c r="C95" s="8">
        <v>49037004</v>
      </c>
      <c r="D95" s="49">
        <v>540062</v>
      </c>
      <c r="E95" s="9">
        <f t="shared" si="6"/>
        <v>11.010000000000002</v>
      </c>
      <c r="F95" s="8">
        <f t="shared" si="4"/>
        <v>428271</v>
      </c>
      <c r="G95" s="62">
        <f t="shared" si="7"/>
        <v>1043.28</v>
      </c>
      <c r="H95" s="3">
        <f t="shared" si="5"/>
        <v>119456</v>
      </c>
    </row>
    <row r="96" spans="1:8" ht="15.75">
      <c r="A96" t="s">
        <v>89</v>
      </c>
      <c r="B96" s="4">
        <v>180.6</v>
      </c>
      <c r="C96" s="8">
        <v>69594857</v>
      </c>
      <c r="D96" s="49">
        <v>803754</v>
      </c>
      <c r="E96" s="9">
        <f t="shared" si="6"/>
        <v>11.549999999999999</v>
      </c>
      <c r="F96" s="8">
        <f t="shared" si="4"/>
        <v>385354</v>
      </c>
      <c r="G96" s="62">
        <f t="shared" si="7"/>
        <v>1351.86</v>
      </c>
      <c r="H96" s="3">
        <f t="shared" si="5"/>
        <v>244146</v>
      </c>
    </row>
    <row r="97" spans="1:8" ht="15.75">
      <c r="A97" t="s">
        <v>90</v>
      </c>
      <c r="B97" s="4">
        <v>325.8</v>
      </c>
      <c r="C97" s="8">
        <v>364016382</v>
      </c>
      <c r="D97" s="49">
        <v>1877988</v>
      </c>
      <c r="E97" s="9">
        <f t="shared" si="6"/>
        <v>5.159999999999999</v>
      </c>
      <c r="F97" s="8">
        <f t="shared" si="4"/>
        <v>1117300</v>
      </c>
      <c r="G97" s="62">
        <f t="shared" si="7"/>
      </c>
      <c r="H97" s="3">
        <f t="shared" si="5"/>
        <v>0</v>
      </c>
    </row>
    <row r="98" spans="1:8" ht="15.75">
      <c r="A98" t="s">
        <v>91</v>
      </c>
      <c r="B98" s="4">
        <v>263</v>
      </c>
      <c r="C98" s="8">
        <v>109588426</v>
      </c>
      <c r="D98" s="49">
        <v>936079</v>
      </c>
      <c r="E98" s="9">
        <f t="shared" si="6"/>
        <v>8.540000000000001</v>
      </c>
      <c r="F98" s="8">
        <f t="shared" si="4"/>
        <v>416686</v>
      </c>
      <c r="G98" s="62">
        <f t="shared" si="7"/>
        <v>1126.58</v>
      </c>
      <c r="H98" s="3">
        <f t="shared" si="5"/>
        <v>296291</v>
      </c>
    </row>
    <row r="99" spans="1:8" ht="15.75">
      <c r="A99" t="s">
        <v>92</v>
      </c>
      <c r="B99" s="4">
        <v>521.8</v>
      </c>
      <c r="C99" s="8">
        <v>465699730</v>
      </c>
      <c r="D99" s="49">
        <v>2714992</v>
      </c>
      <c r="E99" s="9">
        <f t="shared" si="6"/>
        <v>5.83</v>
      </c>
      <c r="F99" s="8">
        <f t="shared" si="4"/>
        <v>892487</v>
      </c>
      <c r="G99" s="62">
        <f t="shared" si="7"/>
      </c>
      <c r="H99" s="3">
        <f t="shared" si="5"/>
        <v>0</v>
      </c>
    </row>
    <row r="100" spans="1:8" ht="15.75">
      <c r="A100" t="s">
        <v>93</v>
      </c>
      <c r="B100" s="4">
        <v>372.1</v>
      </c>
      <c r="C100" s="8">
        <v>73099103</v>
      </c>
      <c r="D100" s="49">
        <v>1297810</v>
      </c>
      <c r="E100" s="9">
        <f t="shared" si="6"/>
        <v>17.75</v>
      </c>
      <c r="F100" s="8">
        <f t="shared" si="4"/>
        <v>196450</v>
      </c>
      <c r="G100" s="62">
        <f t="shared" si="7"/>
        <v>2710.08</v>
      </c>
      <c r="H100" s="3">
        <f t="shared" si="5"/>
        <v>1008421</v>
      </c>
    </row>
    <row r="101" spans="1:8" ht="15.75">
      <c r="A101" t="s">
        <v>94</v>
      </c>
      <c r="B101" s="4">
        <v>87.1</v>
      </c>
      <c r="C101" s="8">
        <v>39393789</v>
      </c>
      <c r="D101" s="49">
        <v>341827</v>
      </c>
      <c r="E101" s="9">
        <f t="shared" si="6"/>
        <v>8.68</v>
      </c>
      <c r="F101" s="8">
        <f t="shared" si="4"/>
        <v>452282</v>
      </c>
      <c r="G101" s="62">
        <f t="shared" si="7"/>
        <v>870.64</v>
      </c>
      <c r="H101" s="3">
        <f t="shared" si="5"/>
        <v>75833</v>
      </c>
    </row>
    <row r="102" spans="1:8" ht="15.75">
      <c r="A102" t="s">
        <v>95</v>
      </c>
      <c r="B102" s="4">
        <v>0</v>
      </c>
      <c r="C102" s="8">
        <v>42517326</v>
      </c>
      <c r="D102" s="49">
        <v>0</v>
      </c>
      <c r="E102" s="9">
        <f t="shared" si="6"/>
      </c>
      <c r="F102" s="8">
        <f t="shared" si="4"/>
      </c>
      <c r="G102" s="62">
        <f t="shared" si="7"/>
      </c>
      <c r="H102" s="3">
        <f t="shared" si="5"/>
        <v>0</v>
      </c>
    </row>
    <row r="103" spans="1:8" ht="15.75">
      <c r="A103" t="s">
        <v>96</v>
      </c>
      <c r="B103" s="4">
        <v>1683.5</v>
      </c>
      <c r="C103" s="8">
        <v>821242252</v>
      </c>
      <c r="D103" s="49">
        <v>8665619</v>
      </c>
      <c r="E103" s="9">
        <f t="shared" si="6"/>
        <v>10.55</v>
      </c>
      <c r="F103" s="8">
        <f t="shared" si="4"/>
        <v>487818</v>
      </c>
      <c r="G103" s="62">
        <f t="shared" si="7"/>
        <v>615.14</v>
      </c>
      <c r="H103" s="3">
        <f t="shared" si="5"/>
        <v>1035588</v>
      </c>
    </row>
    <row r="104" spans="1:8" ht="15.75">
      <c r="A104" t="s">
        <v>97</v>
      </c>
      <c r="B104" s="4">
        <v>1969.6</v>
      </c>
      <c r="C104" s="8">
        <v>2288291164</v>
      </c>
      <c r="D104" s="49">
        <v>10068594</v>
      </c>
      <c r="E104" s="9">
        <f t="shared" si="6"/>
        <v>4.4</v>
      </c>
      <c r="F104" s="8">
        <f t="shared" si="4"/>
        <v>1161805</v>
      </c>
      <c r="G104" s="62">
        <f t="shared" si="7"/>
      </c>
      <c r="H104" s="3">
        <f t="shared" si="5"/>
        <v>0</v>
      </c>
    </row>
    <row r="105" spans="1:8" ht="15.75">
      <c r="A105" t="s">
        <v>98</v>
      </c>
      <c r="B105" s="4">
        <v>346.9</v>
      </c>
      <c r="C105" s="8">
        <v>304687685</v>
      </c>
      <c r="D105" s="49">
        <v>2647023</v>
      </c>
      <c r="E105" s="9">
        <f t="shared" si="6"/>
        <v>8.69</v>
      </c>
      <c r="F105" s="8">
        <f t="shared" si="4"/>
        <v>878316</v>
      </c>
      <c r="G105" s="62">
        <f t="shared" si="7"/>
      </c>
      <c r="H105" s="3">
        <f t="shared" si="5"/>
        <v>0</v>
      </c>
    </row>
    <row r="106" spans="1:8" ht="15.75">
      <c r="A106" t="s">
        <v>99</v>
      </c>
      <c r="B106" s="4">
        <v>280.5</v>
      </c>
      <c r="C106" s="8">
        <v>183159209</v>
      </c>
      <c r="D106" s="49">
        <v>1610895</v>
      </c>
      <c r="E106" s="9">
        <f t="shared" si="6"/>
        <v>8.8</v>
      </c>
      <c r="F106" s="8">
        <f t="shared" si="4"/>
        <v>652974</v>
      </c>
      <c r="G106" s="62">
        <f t="shared" si="7"/>
      </c>
      <c r="H106" s="3">
        <f t="shared" si="5"/>
        <v>0</v>
      </c>
    </row>
    <row r="107" spans="1:8" ht="15.75">
      <c r="A107" t="s">
        <v>100</v>
      </c>
      <c r="B107" s="4">
        <v>1172.5</v>
      </c>
      <c r="C107" s="8">
        <v>1421833859</v>
      </c>
      <c r="D107" s="49">
        <v>9235495</v>
      </c>
      <c r="E107" s="9">
        <f t="shared" si="6"/>
        <v>6.5</v>
      </c>
      <c r="F107" s="8">
        <f t="shared" si="4"/>
        <v>1212651</v>
      </c>
      <c r="G107" s="62">
        <f t="shared" si="7"/>
      </c>
      <c r="H107" s="3">
        <f t="shared" si="5"/>
        <v>0</v>
      </c>
    </row>
    <row r="108" spans="1:8" ht="15.75">
      <c r="A108" t="s">
        <v>101</v>
      </c>
      <c r="B108" s="4">
        <v>121.3</v>
      </c>
      <c r="C108" s="8">
        <v>113155739</v>
      </c>
      <c r="D108" s="49">
        <v>776808</v>
      </c>
      <c r="E108" s="9">
        <f t="shared" si="6"/>
        <v>6.859999999999999</v>
      </c>
      <c r="F108" s="8">
        <f t="shared" si="4"/>
        <v>932859</v>
      </c>
      <c r="G108" s="62">
        <f t="shared" si="7"/>
      </c>
      <c r="H108" s="3">
        <f t="shared" si="5"/>
        <v>0</v>
      </c>
    </row>
    <row r="109" spans="1:8" ht="15.75">
      <c r="A109" t="s">
        <v>102</v>
      </c>
      <c r="B109" s="4">
        <v>5.6</v>
      </c>
      <c r="C109" s="8">
        <v>12039420</v>
      </c>
      <c r="D109" s="49">
        <v>51906</v>
      </c>
      <c r="E109" s="9">
        <f t="shared" si="6"/>
        <v>4.31</v>
      </c>
      <c r="F109" s="8">
        <f t="shared" si="4"/>
        <v>2149896</v>
      </c>
      <c r="G109" s="62">
        <f t="shared" si="7"/>
      </c>
      <c r="H109" s="3">
        <f t="shared" si="5"/>
        <v>0</v>
      </c>
    </row>
    <row r="110" spans="1:8" ht="15.75">
      <c r="A110" t="s">
        <v>103</v>
      </c>
      <c r="B110" s="4">
        <v>697.9</v>
      </c>
      <c r="C110" s="8">
        <v>204610409</v>
      </c>
      <c r="D110" s="49">
        <v>2709596</v>
      </c>
      <c r="E110" s="9">
        <f t="shared" si="6"/>
        <v>13.24</v>
      </c>
      <c r="F110" s="8">
        <f t="shared" si="4"/>
        <v>293180</v>
      </c>
      <c r="G110" s="62">
        <f t="shared" si="7"/>
        <v>2014.59</v>
      </c>
      <c r="H110" s="3">
        <f t="shared" si="5"/>
        <v>1405982</v>
      </c>
    </row>
    <row r="111" spans="1:8" ht="15.75">
      <c r="A111" t="s">
        <v>104</v>
      </c>
      <c r="B111" s="4">
        <v>39.7</v>
      </c>
      <c r="C111" s="8">
        <v>155544816</v>
      </c>
      <c r="D111" s="49">
        <v>204733</v>
      </c>
      <c r="E111" s="9">
        <f t="shared" si="6"/>
        <v>1.32</v>
      </c>
      <c r="F111" s="8">
        <f t="shared" si="4"/>
        <v>3918005</v>
      </c>
      <c r="G111" s="62">
        <f t="shared" si="7"/>
      </c>
      <c r="H111" s="3">
        <f t="shared" si="5"/>
        <v>0</v>
      </c>
    </row>
    <row r="112" spans="1:8" ht="15.75">
      <c r="A112" t="s">
        <v>105</v>
      </c>
      <c r="B112" s="4">
        <v>750.9</v>
      </c>
      <c r="C112" s="8">
        <v>294711081</v>
      </c>
      <c r="D112" s="49">
        <v>4287654</v>
      </c>
      <c r="E112" s="9">
        <f t="shared" si="6"/>
        <v>14.55</v>
      </c>
      <c r="F112" s="8">
        <f t="shared" si="4"/>
        <v>392477</v>
      </c>
      <c r="G112" s="62">
        <f t="shared" si="7"/>
        <v>1300.64</v>
      </c>
      <c r="H112" s="3">
        <f t="shared" si="5"/>
        <v>976651</v>
      </c>
    </row>
    <row r="113" spans="1:8" ht="15.75">
      <c r="A113" t="s">
        <v>106</v>
      </c>
      <c r="B113" s="4">
        <v>166.9</v>
      </c>
      <c r="C113" s="8">
        <v>72934848</v>
      </c>
      <c r="D113" s="49">
        <v>485039</v>
      </c>
      <c r="E113" s="9">
        <f t="shared" si="6"/>
        <v>6.6499999999999995</v>
      </c>
      <c r="F113" s="8">
        <f t="shared" si="4"/>
        <v>436997</v>
      </c>
      <c r="G113" s="62">
        <f t="shared" si="7"/>
        <v>980.54</v>
      </c>
      <c r="H113" s="3">
        <f t="shared" si="5"/>
        <v>163652</v>
      </c>
    </row>
    <row r="114" spans="1:8" ht="15.75">
      <c r="A114" t="s">
        <v>107</v>
      </c>
      <c r="B114" s="4">
        <v>984.4</v>
      </c>
      <c r="C114" s="8">
        <v>325843039</v>
      </c>
      <c r="D114" s="49">
        <v>3192638</v>
      </c>
      <c r="E114" s="9">
        <f t="shared" si="6"/>
        <v>9.799999999999999</v>
      </c>
      <c r="F114" s="8">
        <f t="shared" si="4"/>
        <v>331007</v>
      </c>
      <c r="G114" s="62">
        <f t="shared" si="7"/>
        <v>1742.61</v>
      </c>
      <c r="H114" s="3">
        <f t="shared" si="5"/>
        <v>1715425</v>
      </c>
    </row>
    <row r="115" spans="1:8" ht="15.75">
      <c r="A115" t="s">
        <v>108</v>
      </c>
      <c r="B115" s="4">
        <v>755.6</v>
      </c>
      <c r="C115" s="8">
        <v>174336757</v>
      </c>
      <c r="D115" s="49">
        <v>2244282</v>
      </c>
      <c r="E115" s="9">
        <f t="shared" si="6"/>
        <v>12.87</v>
      </c>
      <c r="F115" s="8">
        <f t="shared" si="4"/>
        <v>230726</v>
      </c>
      <c r="G115" s="62">
        <f t="shared" si="7"/>
        <v>2463.63</v>
      </c>
      <c r="H115" s="3">
        <f t="shared" si="5"/>
        <v>1861519</v>
      </c>
    </row>
    <row r="116" spans="1:8" ht="15.75">
      <c r="A116" t="s">
        <v>109</v>
      </c>
      <c r="B116" s="4">
        <v>319.9</v>
      </c>
      <c r="C116" s="8">
        <v>384868235</v>
      </c>
      <c r="D116" s="49">
        <v>3309414</v>
      </c>
      <c r="E116" s="9">
        <f t="shared" si="6"/>
        <v>8.6</v>
      </c>
      <c r="F116" s="8">
        <f t="shared" si="4"/>
        <v>1203089</v>
      </c>
      <c r="G116" s="62">
        <f t="shared" si="7"/>
      </c>
      <c r="H116" s="3">
        <f t="shared" si="5"/>
        <v>0</v>
      </c>
    </row>
    <row r="117" spans="1:8" ht="15.75">
      <c r="A117" t="s">
        <v>110</v>
      </c>
      <c r="B117" s="4">
        <v>1538.2</v>
      </c>
      <c r="C117" s="8">
        <v>957252935</v>
      </c>
      <c r="D117" s="49">
        <v>8567877</v>
      </c>
      <c r="E117" s="9">
        <f t="shared" si="6"/>
        <v>8.95</v>
      </c>
      <c r="F117" s="8">
        <f t="shared" si="4"/>
        <v>622320</v>
      </c>
      <c r="G117" s="62">
        <f t="shared" si="7"/>
      </c>
      <c r="H117" s="3">
        <f t="shared" si="5"/>
        <v>0</v>
      </c>
    </row>
    <row r="118" spans="1:8" ht="15.75">
      <c r="A118" t="s">
        <v>111</v>
      </c>
      <c r="B118" s="4">
        <v>1905</v>
      </c>
      <c r="C118" s="8">
        <v>1190751129</v>
      </c>
      <c r="D118" s="49">
        <v>6876693</v>
      </c>
      <c r="E118" s="9">
        <f t="shared" si="6"/>
        <v>5.78</v>
      </c>
      <c r="F118" s="8">
        <f t="shared" si="4"/>
        <v>625066</v>
      </c>
      <c r="G118" s="62">
        <f t="shared" si="7"/>
      </c>
      <c r="H118" s="3">
        <f t="shared" si="5"/>
        <v>0</v>
      </c>
    </row>
    <row r="119" spans="1:8" ht="15.75">
      <c r="A119" t="s">
        <v>112</v>
      </c>
      <c r="B119" s="4">
        <v>1016.4</v>
      </c>
      <c r="C119" s="8">
        <v>527522161</v>
      </c>
      <c r="D119" s="49">
        <v>6366959</v>
      </c>
      <c r="E119" s="9">
        <f t="shared" si="6"/>
        <v>12.07</v>
      </c>
      <c r="F119" s="8">
        <f t="shared" si="4"/>
        <v>519010</v>
      </c>
      <c r="G119" s="62">
        <f t="shared" si="7"/>
        <v>390.87</v>
      </c>
      <c r="H119" s="3">
        <f t="shared" si="5"/>
        <v>397280</v>
      </c>
    </row>
    <row r="120" spans="1:8" ht="15.75">
      <c r="A120" t="s">
        <v>113</v>
      </c>
      <c r="B120" s="4">
        <v>4070</v>
      </c>
      <c r="C120" s="8">
        <v>2086851843</v>
      </c>
      <c r="D120" s="49">
        <v>12901638</v>
      </c>
      <c r="E120" s="9">
        <f t="shared" si="6"/>
        <v>6.18</v>
      </c>
      <c r="F120" s="8">
        <f t="shared" si="4"/>
        <v>512740</v>
      </c>
      <c r="G120" s="62">
        <f t="shared" si="7"/>
        <v>435.95</v>
      </c>
      <c r="H120" s="3">
        <f t="shared" si="5"/>
        <v>1774317</v>
      </c>
    </row>
    <row r="121" spans="1:8" ht="15.75">
      <c r="A121" t="s">
        <v>114</v>
      </c>
      <c r="B121" s="4">
        <v>85.2</v>
      </c>
      <c r="C121" s="8">
        <v>263780074</v>
      </c>
      <c r="D121" s="49">
        <v>403847</v>
      </c>
      <c r="E121" s="9">
        <f t="shared" si="6"/>
        <v>1.5299999999999998</v>
      </c>
      <c r="F121" s="8">
        <f t="shared" si="4"/>
        <v>3096010</v>
      </c>
      <c r="G121" s="62">
        <f t="shared" si="7"/>
      </c>
      <c r="H121" s="3">
        <f t="shared" si="5"/>
        <v>0</v>
      </c>
    </row>
    <row r="122" spans="1:8" ht="15.75">
      <c r="A122" t="s">
        <v>115</v>
      </c>
      <c r="B122" s="4">
        <v>837.6</v>
      </c>
      <c r="C122" s="8">
        <v>357002287</v>
      </c>
      <c r="D122" s="49">
        <v>2853359</v>
      </c>
      <c r="E122" s="9">
        <f t="shared" si="6"/>
        <v>7.99</v>
      </c>
      <c r="F122" s="8">
        <f t="shared" si="4"/>
        <v>426220</v>
      </c>
      <c r="G122" s="62">
        <f t="shared" si="7"/>
        <v>1058.03</v>
      </c>
      <c r="H122" s="3">
        <f t="shared" si="5"/>
        <v>886206</v>
      </c>
    </row>
    <row r="123" spans="1:8" ht="15.75">
      <c r="A123" t="s">
        <v>116</v>
      </c>
      <c r="B123" s="4">
        <v>159.2</v>
      </c>
      <c r="C123" s="8">
        <v>77301619</v>
      </c>
      <c r="D123" s="49">
        <v>692119</v>
      </c>
      <c r="E123" s="9">
        <f t="shared" si="6"/>
        <v>8.95</v>
      </c>
      <c r="F123" s="8">
        <f t="shared" si="4"/>
        <v>485563</v>
      </c>
      <c r="G123" s="62">
        <f t="shared" si="7"/>
        <v>631.35</v>
      </c>
      <c r="H123" s="3">
        <f t="shared" si="5"/>
        <v>100511</v>
      </c>
    </row>
    <row r="124" spans="1:8" ht="15.75">
      <c r="A124" t="s">
        <v>117</v>
      </c>
      <c r="B124" s="4">
        <v>3038.9</v>
      </c>
      <c r="C124" s="8">
        <v>1269447164</v>
      </c>
      <c r="D124" s="49">
        <v>18290788</v>
      </c>
      <c r="E124" s="9">
        <f t="shared" si="6"/>
        <v>14.409999999999998</v>
      </c>
      <c r="F124" s="8">
        <f t="shared" si="4"/>
        <v>417732</v>
      </c>
      <c r="G124" s="62">
        <f t="shared" si="7"/>
        <v>1119.06</v>
      </c>
      <c r="H124" s="3">
        <f t="shared" si="5"/>
        <v>3400711</v>
      </c>
    </row>
    <row r="125" spans="1:8" ht="15.75">
      <c r="A125" t="s">
        <v>118</v>
      </c>
      <c r="B125" s="4">
        <v>387.5</v>
      </c>
      <c r="C125" s="8">
        <v>252121279</v>
      </c>
      <c r="D125" s="49">
        <v>1961973</v>
      </c>
      <c r="E125" s="9">
        <f t="shared" si="6"/>
        <v>7.779999999999999</v>
      </c>
      <c r="F125" s="8">
        <f t="shared" si="4"/>
        <v>650636</v>
      </c>
      <c r="G125" s="62">
        <f t="shared" si="7"/>
      </c>
      <c r="H125" s="3">
        <f t="shared" si="5"/>
        <v>0</v>
      </c>
    </row>
    <row r="126" spans="1:8" ht="15.75">
      <c r="A126" t="s">
        <v>119</v>
      </c>
      <c r="B126" s="4">
        <v>963.9</v>
      </c>
      <c r="C126" s="8">
        <v>537187260</v>
      </c>
      <c r="D126" s="49">
        <v>5660381</v>
      </c>
      <c r="E126" s="9">
        <f t="shared" si="6"/>
        <v>10.540000000000001</v>
      </c>
      <c r="F126" s="8">
        <f t="shared" si="4"/>
        <v>557306</v>
      </c>
      <c r="G126" s="62">
        <f t="shared" si="7"/>
        <v>115.52</v>
      </c>
      <c r="H126" s="3">
        <f t="shared" si="5"/>
        <v>111350</v>
      </c>
    </row>
    <row r="127" spans="1:8" ht="15.75">
      <c r="A127" t="s">
        <v>120</v>
      </c>
      <c r="B127" s="4">
        <v>2395.3</v>
      </c>
      <c r="C127" s="8">
        <v>1335627631</v>
      </c>
      <c r="D127" s="49">
        <v>7377191</v>
      </c>
      <c r="E127" s="9">
        <f t="shared" si="6"/>
        <v>5.52</v>
      </c>
      <c r="F127" s="8">
        <f t="shared" si="4"/>
        <v>557603</v>
      </c>
      <c r="G127" s="62">
        <f t="shared" si="7"/>
        <v>113.39</v>
      </c>
      <c r="H127" s="3">
        <f t="shared" si="5"/>
        <v>271603</v>
      </c>
    </row>
    <row r="128" spans="1:8" ht="15.75">
      <c r="A128" t="s">
        <v>121</v>
      </c>
      <c r="B128" s="4">
        <v>614.6</v>
      </c>
      <c r="C128" s="8">
        <v>169788540</v>
      </c>
      <c r="D128" s="49">
        <v>1702243</v>
      </c>
      <c r="E128" s="9">
        <f t="shared" si="6"/>
        <v>10.030000000000001</v>
      </c>
      <c r="F128" s="8">
        <f t="shared" si="4"/>
        <v>276259</v>
      </c>
      <c r="G128" s="62">
        <f t="shared" si="7"/>
        <v>2136.25</v>
      </c>
      <c r="H128" s="3">
        <f t="shared" si="5"/>
        <v>1312939</v>
      </c>
    </row>
    <row r="129" spans="1:8" ht="15.75">
      <c r="A129" t="s">
        <v>122</v>
      </c>
      <c r="B129" s="4">
        <v>40.3</v>
      </c>
      <c r="C129" s="8">
        <v>26303144</v>
      </c>
      <c r="D129" s="49">
        <v>108451</v>
      </c>
      <c r="E129" s="9">
        <f t="shared" si="6"/>
        <v>4.12</v>
      </c>
      <c r="F129" s="8">
        <f t="shared" si="4"/>
        <v>652683</v>
      </c>
      <c r="G129" s="62">
        <f t="shared" si="7"/>
      </c>
      <c r="H129" s="3">
        <f t="shared" si="5"/>
        <v>0</v>
      </c>
    </row>
    <row r="130" spans="1:8" ht="15.75">
      <c r="A130" t="s">
        <v>123</v>
      </c>
      <c r="B130" s="4">
        <v>91</v>
      </c>
      <c r="C130" s="8">
        <v>35229476</v>
      </c>
      <c r="D130" s="49">
        <v>479129</v>
      </c>
      <c r="E130" s="9">
        <f t="shared" si="6"/>
        <v>13.6</v>
      </c>
      <c r="F130" s="8">
        <f t="shared" si="4"/>
        <v>387137</v>
      </c>
      <c r="G130" s="62">
        <f t="shared" si="7"/>
        <v>1339.04</v>
      </c>
      <c r="H130" s="3">
        <f t="shared" si="5"/>
        <v>121853</v>
      </c>
    </row>
    <row r="131" spans="1:8" ht="15.75">
      <c r="A131" t="s">
        <v>124</v>
      </c>
      <c r="B131" s="4">
        <v>1707.3</v>
      </c>
      <c r="C131" s="8">
        <v>1175413930</v>
      </c>
      <c r="D131" s="49">
        <v>11732971</v>
      </c>
      <c r="E131" s="9">
        <f t="shared" si="6"/>
        <v>9.979999999999999</v>
      </c>
      <c r="F131" s="8">
        <f t="shared" si="4"/>
        <v>688464</v>
      </c>
      <c r="G131" s="62">
        <f t="shared" si="7"/>
      </c>
      <c r="H131" s="3">
        <f t="shared" si="5"/>
        <v>0</v>
      </c>
    </row>
    <row r="132" spans="1:8" ht="15.75">
      <c r="A132" t="s">
        <v>125</v>
      </c>
      <c r="B132" s="4">
        <v>846.6</v>
      </c>
      <c r="C132" s="8">
        <v>337624279</v>
      </c>
      <c r="D132" s="49">
        <v>4010437</v>
      </c>
      <c r="E132" s="9">
        <f t="shared" si="6"/>
        <v>11.88</v>
      </c>
      <c r="F132" s="8">
        <f t="shared" si="4"/>
        <v>398800</v>
      </c>
      <c r="G132" s="62">
        <f t="shared" si="7"/>
        <v>1255.18</v>
      </c>
      <c r="H132" s="3">
        <f t="shared" si="5"/>
        <v>1062635</v>
      </c>
    </row>
    <row r="133" spans="1:8" ht="15.75">
      <c r="A133" t="s">
        <v>126</v>
      </c>
      <c r="B133" s="4">
        <v>166</v>
      </c>
      <c r="C133" s="8">
        <v>59991904</v>
      </c>
      <c r="D133" s="49">
        <v>664029</v>
      </c>
      <c r="E133" s="9">
        <f t="shared" si="6"/>
        <v>11.07</v>
      </c>
      <c r="F133" s="8">
        <f t="shared" si="4"/>
        <v>361397</v>
      </c>
      <c r="G133" s="62">
        <f t="shared" si="7"/>
        <v>1524.11</v>
      </c>
      <c r="H133" s="3">
        <f t="shared" si="5"/>
        <v>253002</v>
      </c>
    </row>
    <row r="134" spans="1:8" ht="15.75">
      <c r="A134" t="s">
        <v>127</v>
      </c>
      <c r="B134" s="4">
        <v>163.4</v>
      </c>
      <c r="C134" s="8">
        <v>484208947</v>
      </c>
      <c r="D134" s="49">
        <v>1517605</v>
      </c>
      <c r="E134" s="9">
        <f t="shared" si="6"/>
        <v>3.13</v>
      </c>
      <c r="F134" s="8">
        <f t="shared" si="4"/>
        <v>2963335</v>
      </c>
      <c r="G134" s="62">
        <f t="shared" si="7"/>
      </c>
      <c r="H134" s="3">
        <f t="shared" si="5"/>
        <v>0</v>
      </c>
    </row>
    <row r="135" spans="1:8" ht="15.75">
      <c r="A135" t="s">
        <v>128</v>
      </c>
      <c r="B135" s="4">
        <v>306.6</v>
      </c>
      <c r="C135" s="8">
        <v>83158095</v>
      </c>
      <c r="D135" s="49">
        <v>1230641</v>
      </c>
      <c r="E135" s="9">
        <f t="shared" si="6"/>
        <v>14.8</v>
      </c>
      <c r="F135" s="8">
        <f t="shared" si="4"/>
        <v>271227</v>
      </c>
      <c r="G135" s="62">
        <f t="shared" si="7"/>
        <v>2172.43</v>
      </c>
      <c r="H135" s="3">
        <f t="shared" si="5"/>
        <v>666067</v>
      </c>
    </row>
    <row r="136" spans="1:8" ht="15.75">
      <c r="A136" t="s">
        <v>129</v>
      </c>
      <c r="B136" s="4">
        <v>1566.7</v>
      </c>
      <c r="C136" s="8">
        <v>613609974</v>
      </c>
      <c r="D136" s="49">
        <v>6400345</v>
      </c>
      <c r="E136" s="9">
        <f t="shared" si="6"/>
        <v>10.43</v>
      </c>
      <c r="F136" s="8">
        <f t="shared" si="4"/>
        <v>391658</v>
      </c>
      <c r="G136" s="62">
        <f t="shared" si="7"/>
        <v>1306.53</v>
      </c>
      <c r="H136" s="3">
        <f t="shared" si="5"/>
        <v>2046941</v>
      </c>
    </row>
    <row r="137" spans="1:8" ht="15.75">
      <c r="A137" t="s">
        <v>130</v>
      </c>
      <c r="B137" s="4">
        <v>954.8</v>
      </c>
      <c r="C137" s="8">
        <v>437395893</v>
      </c>
      <c r="D137" s="49">
        <v>4466971</v>
      </c>
      <c r="E137" s="9">
        <f t="shared" si="6"/>
        <v>10.21</v>
      </c>
      <c r="F137" s="8">
        <f aca="true" t="shared" si="8" ref="F137:F200">IF(B137&gt;0,ROUND(C137/B137,0),"")</f>
        <v>458102</v>
      </c>
      <c r="G137" s="62">
        <f t="shared" si="7"/>
        <v>828.8</v>
      </c>
      <c r="H137" s="3">
        <f aca="true" t="shared" si="9" ref="H137:H200">IF(G137="",0,ROUND(G137*B137,0))</f>
        <v>791338</v>
      </c>
    </row>
    <row r="138" spans="1:8" ht="15.75">
      <c r="A138" t="s">
        <v>131</v>
      </c>
      <c r="B138" s="4">
        <v>5423.7</v>
      </c>
      <c r="C138" s="8">
        <v>2486036535</v>
      </c>
      <c r="D138" s="49">
        <v>21536964</v>
      </c>
      <c r="E138" s="9">
        <f aca="true" t="shared" si="10" ref="E138:E201">IF(D138&gt;0,ROUND(D138/C138,5)*1000,"")</f>
        <v>8.66</v>
      </c>
      <c r="F138" s="8">
        <f t="shared" si="8"/>
        <v>458365</v>
      </c>
      <c r="G138" s="62">
        <f aca="true" t="shared" si="11" ref="G138:G201">IF(B138=0,"",IF($F$7-F138&gt;0,ROUND(($F$7-F138)*$E$7*0.001,2),""))</f>
        <v>826.91</v>
      </c>
      <c r="H138" s="3">
        <f t="shared" si="9"/>
        <v>4484912</v>
      </c>
    </row>
    <row r="139" spans="1:8" ht="15.75">
      <c r="A139" t="s">
        <v>132</v>
      </c>
      <c r="B139" s="4">
        <v>825.5</v>
      </c>
      <c r="C139" s="8">
        <v>368271917</v>
      </c>
      <c r="D139" s="49">
        <v>3304133</v>
      </c>
      <c r="E139" s="9">
        <f t="shared" si="10"/>
        <v>8.97</v>
      </c>
      <c r="F139" s="8">
        <f t="shared" si="8"/>
        <v>446120</v>
      </c>
      <c r="G139" s="62">
        <f t="shared" si="11"/>
        <v>914.95</v>
      </c>
      <c r="H139" s="3">
        <f t="shared" si="9"/>
        <v>755291</v>
      </c>
    </row>
    <row r="140" spans="1:8" ht="15.75">
      <c r="A140" t="s">
        <v>133</v>
      </c>
      <c r="B140" s="4">
        <v>64.4</v>
      </c>
      <c r="C140" s="8">
        <v>33609845</v>
      </c>
      <c r="D140" s="49">
        <v>392734</v>
      </c>
      <c r="E140" s="9">
        <f t="shared" si="10"/>
        <v>11.690000000000001</v>
      </c>
      <c r="F140" s="8">
        <f t="shared" si="8"/>
        <v>521892</v>
      </c>
      <c r="G140" s="62">
        <f t="shared" si="11"/>
        <v>370.15</v>
      </c>
      <c r="H140" s="3">
        <f t="shared" si="9"/>
        <v>23838</v>
      </c>
    </row>
    <row r="141" spans="1:8" ht="15.75">
      <c r="A141" t="s">
        <v>134</v>
      </c>
      <c r="B141" s="4">
        <v>260.5</v>
      </c>
      <c r="C141" s="8">
        <v>217530371</v>
      </c>
      <c r="D141" s="49">
        <v>1831121</v>
      </c>
      <c r="E141" s="9">
        <f t="shared" si="10"/>
        <v>8.42</v>
      </c>
      <c r="F141" s="8">
        <f t="shared" si="8"/>
        <v>835049</v>
      </c>
      <c r="G141" s="62">
        <f t="shared" si="11"/>
      </c>
      <c r="H141" s="3">
        <f t="shared" si="9"/>
        <v>0</v>
      </c>
    </row>
    <row r="142" spans="1:8" ht="15.75">
      <c r="A142" t="s">
        <v>135</v>
      </c>
      <c r="B142" s="4">
        <v>229.3</v>
      </c>
      <c r="C142" s="8">
        <v>124073287</v>
      </c>
      <c r="D142" s="49">
        <v>1300514</v>
      </c>
      <c r="E142" s="9">
        <f t="shared" si="10"/>
        <v>10.48</v>
      </c>
      <c r="F142" s="8">
        <f t="shared" si="8"/>
        <v>541096</v>
      </c>
      <c r="G142" s="62">
        <f t="shared" si="11"/>
        <v>232.07</v>
      </c>
      <c r="H142" s="3">
        <f t="shared" si="9"/>
        <v>53214</v>
      </c>
    </row>
    <row r="143" spans="1:8" ht="15.75">
      <c r="A143" t="s">
        <v>136</v>
      </c>
      <c r="B143" s="4">
        <v>322.2</v>
      </c>
      <c r="C143" s="8">
        <v>137754404</v>
      </c>
      <c r="D143" s="49">
        <v>1396207</v>
      </c>
      <c r="E143" s="9">
        <f t="shared" si="10"/>
        <v>10.14</v>
      </c>
      <c r="F143" s="8">
        <f t="shared" si="8"/>
        <v>427543</v>
      </c>
      <c r="G143" s="62">
        <f t="shared" si="11"/>
        <v>1048.52</v>
      </c>
      <c r="H143" s="3">
        <f t="shared" si="9"/>
        <v>337833</v>
      </c>
    </row>
    <row r="144" spans="1:8" ht="15.75">
      <c r="A144" t="s">
        <v>137</v>
      </c>
      <c r="B144" s="4">
        <v>363.9</v>
      </c>
      <c r="C144" s="8">
        <v>292089442</v>
      </c>
      <c r="D144" s="49">
        <v>2076961</v>
      </c>
      <c r="E144" s="9">
        <f t="shared" si="10"/>
        <v>7.11</v>
      </c>
      <c r="F144" s="8">
        <f t="shared" si="8"/>
        <v>802664</v>
      </c>
      <c r="G144" s="62">
        <f t="shared" si="11"/>
      </c>
      <c r="H144" s="3">
        <f t="shared" si="9"/>
        <v>0</v>
      </c>
    </row>
    <row r="145" spans="1:8" ht="15.75">
      <c r="A145" t="s">
        <v>138</v>
      </c>
      <c r="B145" s="4">
        <v>14962.2</v>
      </c>
      <c r="C145" s="8">
        <v>6862719805</v>
      </c>
      <c r="D145" s="49">
        <v>34512636</v>
      </c>
      <c r="E145" s="9">
        <f t="shared" si="10"/>
        <v>5.029999999999999</v>
      </c>
      <c r="F145" s="8">
        <f t="shared" si="8"/>
        <v>458671</v>
      </c>
      <c r="G145" s="62">
        <f t="shared" si="11"/>
        <v>824.71</v>
      </c>
      <c r="H145" s="3">
        <f t="shared" si="9"/>
        <v>12339476</v>
      </c>
    </row>
    <row r="146" spans="1:8" ht="15.75">
      <c r="A146" t="s">
        <v>139</v>
      </c>
      <c r="B146" s="4">
        <v>296.1</v>
      </c>
      <c r="C146" s="8">
        <v>122722103</v>
      </c>
      <c r="D146" s="49">
        <v>1414968</v>
      </c>
      <c r="E146" s="9">
        <f t="shared" si="10"/>
        <v>11.530000000000001</v>
      </c>
      <c r="F146" s="8">
        <f t="shared" si="8"/>
        <v>414462</v>
      </c>
      <c r="G146" s="62">
        <f t="shared" si="11"/>
        <v>1142.57</v>
      </c>
      <c r="H146" s="3">
        <f t="shared" si="9"/>
        <v>338315</v>
      </c>
    </row>
    <row r="147" spans="1:8" ht="15.75">
      <c r="A147" t="s">
        <v>140</v>
      </c>
      <c r="B147" s="4">
        <v>121.8</v>
      </c>
      <c r="C147" s="8">
        <v>41181264</v>
      </c>
      <c r="D147" s="49">
        <v>555603</v>
      </c>
      <c r="E147" s="9">
        <f t="shared" si="10"/>
        <v>13.49</v>
      </c>
      <c r="F147" s="8">
        <f t="shared" si="8"/>
        <v>338106</v>
      </c>
      <c r="G147" s="62">
        <f t="shared" si="11"/>
        <v>1691.57</v>
      </c>
      <c r="H147" s="3">
        <f t="shared" si="9"/>
        <v>206033</v>
      </c>
    </row>
    <row r="148" spans="1:8" ht="15.75">
      <c r="A148" t="s">
        <v>141</v>
      </c>
      <c r="B148" s="4">
        <v>0</v>
      </c>
      <c r="C148" s="8">
        <v>25230</v>
      </c>
      <c r="D148" s="49">
        <v>0</v>
      </c>
      <c r="E148" s="9">
        <f t="shared" si="10"/>
      </c>
      <c r="F148" s="8">
        <f t="shared" si="8"/>
      </c>
      <c r="G148" s="62">
        <f t="shared" si="11"/>
      </c>
      <c r="H148" s="3">
        <f t="shared" si="9"/>
        <v>0</v>
      </c>
    </row>
    <row r="149" spans="1:8" ht="15.75">
      <c r="A149" t="s">
        <v>142</v>
      </c>
      <c r="B149" s="4">
        <v>172.2</v>
      </c>
      <c r="C149" s="8">
        <v>101402806</v>
      </c>
      <c r="D149" s="49">
        <v>522447</v>
      </c>
      <c r="E149" s="9">
        <f t="shared" si="10"/>
        <v>5.15</v>
      </c>
      <c r="F149" s="8">
        <f t="shared" si="8"/>
        <v>588866</v>
      </c>
      <c r="G149" s="62">
        <f t="shared" si="11"/>
      </c>
      <c r="H149" s="3">
        <f t="shared" si="9"/>
        <v>0</v>
      </c>
    </row>
    <row r="150" spans="1:8" ht="15.75">
      <c r="A150" t="s">
        <v>143</v>
      </c>
      <c r="B150" s="4">
        <v>1006.5</v>
      </c>
      <c r="C150" s="8">
        <v>1035138571</v>
      </c>
      <c r="D150" s="49">
        <v>4332293</v>
      </c>
      <c r="E150" s="9">
        <f t="shared" si="10"/>
        <v>4.19</v>
      </c>
      <c r="F150" s="8">
        <f t="shared" si="8"/>
        <v>1028454</v>
      </c>
      <c r="G150" s="62">
        <f t="shared" si="11"/>
      </c>
      <c r="H150" s="3">
        <f t="shared" si="9"/>
        <v>0</v>
      </c>
    </row>
    <row r="151" spans="1:8" ht="15.75">
      <c r="A151" t="s">
        <v>144</v>
      </c>
      <c r="B151" s="4">
        <v>4630.6</v>
      </c>
      <c r="C151" s="8">
        <v>2397872946</v>
      </c>
      <c r="D151" s="49">
        <v>20359086</v>
      </c>
      <c r="E151" s="9">
        <f t="shared" si="10"/>
        <v>8.489999999999998</v>
      </c>
      <c r="F151" s="8">
        <f t="shared" si="8"/>
        <v>517832</v>
      </c>
      <c r="G151" s="62">
        <f t="shared" si="11"/>
        <v>399.34</v>
      </c>
      <c r="H151" s="3">
        <f t="shared" si="9"/>
        <v>1849184</v>
      </c>
    </row>
    <row r="152" spans="1:8" ht="15.75">
      <c r="A152" t="s">
        <v>145</v>
      </c>
      <c r="B152" s="4">
        <v>301.6</v>
      </c>
      <c r="C152" s="8">
        <v>104659847</v>
      </c>
      <c r="D152" s="49">
        <v>861620</v>
      </c>
      <c r="E152" s="9">
        <f t="shared" si="10"/>
        <v>8.229999999999999</v>
      </c>
      <c r="F152" s="8">
        <f t="shared" si="8"/>
        <v>347015</v>
      </c>
      <c r="G152" s="62">
        <f t="shared" si="11"/>
        <v>1627.51</v>
      </c>
      <c r="H152" s="3">
        <f t="shared" si="9"/>
        <v>490857</v>
      </c>
    </row>
    <row r="153" spans="1:8" ht="15.75">
      <c r="A153" t="s">
        <v>146</v>
      </c>
      <c r="B153" s="4">
        <v>227.5</v>
      </c>
      <c r="C153" s="8">
        <v>78802337</v>
      </c>
      <c r="D153" s="49">
        <v>728466</v>
      </c>
      <c r="E153" s="9">
        <f t="shared" si="10"/>
        <v>9.24</v>
      </c>
      <c r="F153" s="8">
        <f t="shared" si="8"/>
        <v>346384</v>
      </c>
      <c r="G153" s="62">
        <f t="shared" si="11"/>
        <v>1632.05</v>
      </c>
      <c r="H153" s="3">
        <f t="shared" si="9"/>
        <v>371291</v>
      </c>
    </row>
    <row r="154" spans="1:8" ht="15.75">
      <c r="A154" t="s">
        <v>147</v>
      </c>
      <c r="B154" s="4">
        <v>2508.4</v>
      </c>
      <c r="C154" s="8">
        <v>1059899425</v>
      </c>
      <c r="D154" s="49">
        <v>11875567</v>
      </c>
      <c r="E154" s="9">
        <f t="shared" si="10"/>
        <v>11.2</v>
      </c>
      <c r="F154" s="8">
        <f t="shared" si="8"/>
        <v>422540</v>
      </c>
      <c r="G154" s="62">
        <f t="shared" si="11"/>
        <v>1084.49</v>
      </c>
      <c r="H154" s="3">
        <f t="shared" si="9"/>
        <v>2720335</v>
      </c>
    </row>
    <row r="155" spans="1:8" ht="15.75">
      <c r="A155" t="s">
        <v>148</v>
      </c>
      <c r="B155" s="4">
        <v>2</v>
      </c>
      <c r="C155" s="8">
        <v>5536370</v>
      </c>
      <c r="D155" s="49">
        <v>17982</v>
      </c>
      <c r="E155" s="9">
        <f t="shared" si="10"/>
        <v>3.25</v>
      </c>
      <c r="F155" s="8">
        <f t="shared" si="8"/>
        <v>2768185</v>
      </c>
      <c r="G155" s="62">
        <f t="shared" si="11"/>
      </c>
      <c r="H155" s="3">
        <f t="shared" si="9"/>
        <v>0</v>
      </c>
    </row>
    <row r="156" spans="1:8" ht="15.75">
      <c r="A156" t="s">
        <v>149</v>
      </c>
      <c r="B156" s="4">
        <v>701.1</v>
      </c>
      <c r="C156" s="8">
        <v>267546805</v>
      </c>
      <c r="D156" s="49">
        <v>2014878</v>
      </c>
      <c r="E156" s="9">
        <f t="shared" si="10"/>
        <v>7.53</v>
      </c>
      <c r="F156" s="8">
        <f t="shared" si="8"/>
        <v>381610</v>
      </c>
      <c r="G156" s="62">
        <f t="shared" si="11"/>
        <v>1378.78</v>
      </c>
      <c r="H156" s="3">
        <f t="shared" si="9"/>
        <v>966663</v>
      </c>
    </row>
    <row r="157" spans="1:8" ht="15.75">
      <c r="A157" t="s">
        <v>150</v>
      </c>
      <c r="B157" s="4">
        <v>123.6</v>
      </c>
      <c r="C157" s="8">
        <v>146217893</v>
      </c>
      <c r="D157" s="49">
        <v>977186</v>
      </c>
      <c r="E157" s="9">
        <f t="shared" si="10"/>
        <v>6.680000000000001</v>
      </c>
      <c r="F157" s="8">
        <f t="shared" si="8"/>
        <v>1182993</v>
      </c>
      <c r="G157" s="62">
        <f t="shared" si="11"/>
      </c>
      <c r="H157" s="3">
        <f t="shared" si="9"/>
        <v>0</v>
      </c>
    </row>
    <row r="158" spans="1:8" ht="15.75">
      <c r="A158" t="s">
        <v>151</v>
      </c>
      <c r="B158" s="4">
        <v>459</v>
      </c>
      <c r="C158" s="8">
        <v>190200575</v>
      </c>
      <c r="D158" s="49">
        <v>2432226</v>
      </c>
      <c r="E158" s="9">
        <f t="shared" si="10"/>
        <v>12.79</v>
      </c>
      <c r="F158" s="8">
        <f t="shared" si="8"/>
        <v>414380</v>
      </c>
      <c r="G158" s="62">
        <f t="shared" si="11"/>
        <v>1143.16</v>
      </c>
      <c r="H158" s="3">
        <f t="shared" si="9"/>
        <v>524710</v>
      </c>
    </row>
    <row r="159" spans="1:8" ht="15.75">
      <c r="A159" t="s">
        <v>152</v>
      </c>
      <c r="B159" s="4">
        <v>656.3</v>
      </c>
      <c r="C159" s="8">
        <v>1957552982</v>
      </c>
      <c r="D159" s="49">
        <v>5227924</v>
      </c>
      <c r="E159" s="9">
        <f t="shared" si="10"/>
        <v>2.67</v>
      </c>
      <c r="F159" s="8">
        <f t="shared" si="8"/>
        <v>2982711</v>
      </c>
      <c r="G159" s="62">
        <f t="shared" si="11"/>
      </c>
      <c r="H159" s="3">
        <f t="shared" si="9"/>
        <v>0</v>
      </c>
    </row>
    <row r="160" spans="1:8" ht="15.75">
      <c r="A160" t="s">
        <v>153</v>
      </c>
      <c r="B160" s="4">
        <v>12898.5</v>
      </c>
      <c r="C160" s="8">
        <v>7370090989</v>
      </c>
      <c r="D160" s="49">
        <v>39988959</v>
      </c>
      <c r="E160" s="9">
        <f t="shared" si="10"/>
        <v>5.43</v>
      </c>
      <c r="F160" s="8">
        <f t="shared" si="8"/>
        <v>571391</v>
      </c>
      <c r="G160" s="62">
        <f t="shared" si="11"/>
        <v>14.25</v>
      </c>
      <c r="H160" s="3">
        <f t="shared" si="9"/>
        <v>183804</v>
      </c>
    </row>
    <row r="161" spans="1:8" ht="15.75">
      <c r="A161" t="s">
        <v>154</v>
      </c>
      <c r="B161" s="4">
        <v>113.5</v>
      </c>
      <c r="C161" s="8">
        <v>63709469</v>
      </c>
      <c r="D161" s="49">
        <v>473061</v>
      </c>
      <c r="E161" s="9">
        <f t="shared" si="10"/>
        <v>7.43</v>
      </c>
      <c r="F161" s="8">
        <f t="shared" si="8"/>
        <v>561317</v>
      </c>
      <c r="G161" s="62">
        <f t="shared" si="11"/>
        <v>86.68</v>
      </c>
      <c r="H161" s="3">
        <f t="shared" si="9"/>
        <v>9838</v>
      </c>
    </row>
    <row r="162" spans="1:8" ht="15.75">
      <c r="A162" t="s">
        <v>155</v>
      </c>
      <c r="B162" s="4">
        <v>820.2</v>
      </c>
      <c r="C162" s="8">
        <v>371570186</v>
      </c>
      <c r="D162" s="49">
        <v>2779205</v>
      </c>
      <c r="E162" s="9">
        <f t="shared" si="10"/>
        <v>7.4799999999999995</v>
      </c>
      <c r="F162" s="8">
        <f t="shared" si="8"/>
        <v>453024</v>
      </c>
      <c r="G162" s="62">
        <f t="shared" si="11"/>
        <v>865.31</v>
      </c>
      <c r="H162" s="3">
        <f t="shared" si="9"/>
        <v>709727</v>
      </c>
    </row>
    <row r="163" spans="1:8" ht="15.75">
      <c r="A163" t="s">
        <v>156</v>
      </c>
      <c r="B163" s="4">
        <v>104.6</v>
      </c>
      <c r="C163" s="8">
        <v>421549771</v>
      </c>
      <c r="D163" s="49">
        <v>627381</v>
      </c>
      <c r="E163" s="9">
        <f t="shared" si="10"/>
        <v>1.49</v>
      </c>
      <c r="F163" s="8">
        <f t="shared" si="8"/>
        <v>4030113</v>
      </c>
      <c r="G163" s="62">
        <f t="shared" si="11"/>
      </c>
      <c r="H163" s="3">
        <f t="shared" si="9"/>
        <v>0</v>
      </c>
    </row>
    <row r="164" spans="1:8" ht="15.75">
      <c r="A164" t="s">
        <v>157</v>
      </c>
      <c r="B164" s="4">
        <v>437.7</v>
      </c>
      <c r="C164" s="8">
        <v>276133995</v>
      </c>
      <c r="D164" s="49">
        <v>1320779</v>
      </c>
      <c r="E164" s="9">
        <f t="shared" si="10"/>
        <v>4.78</v>
      </c>
      <c r="F164" s="8">
        <f t="shared" si="8"/>
        <v>630875</v>
      </c>
      <c r="G164" s="62">
        <f t="shared" si="11"/>
      </c>
      <c r="H164" s="3">
        <f t="shared" si="9"/>
        <v>0</v>
      </c>
    </row>
    <row r="165" spans="1:8" ht="15.75">
      <c r="A165" t="s">
        <v>158</v>
      </c>
      <c r="B165" s="4">
        <v>276.6</v>
      </c>
      <c r="C165" s="8">
        <v>164395766</v>
      </c>
      <c r="D165" s="49">
        <v>1081581</v>
      </c>
      <c r="E165" s="9">
        <f t="shared" si="10"/>
        <v>6.58</v>
      </c>
      <c r="F165" s="8">
        <f t="shared" si="8"/>
        <v>594345</v>
      </c>
      <c r="G165" s="62">
        <f t="shared" si="11"/>
      </c>
      <c r="H165" s="3">
        <f t="shared" si="9"/>
        <v>0</v>
      </c>
    </row>
    <row r="166" spans="1:8" ht="15.75">
      <c r="A166" t="s">
        <v>159</v>
      </c>
      <c r="B166" s="4">
        <v>844.5</v>
      </c>
      <c r="C166" s="8">
        <v>283958420</v>
      </c>
      <c r="D166" s="49">
        <v>2502252</v>
      </c>
      <c r="E166" s="9">
        <f t="shared" si="10"/>
        <v>8.81</v>
      </c>
      <c r="F166" s="8">
        <f t="shared" si="8"/>
        <v>336244</v>
      </c>
      <c r="G166" s="62">
        <f t="shared" si="11"/>
        <v>1704.96</v>
      </c>
      <c r="H166" s="3">
        <f t="shared" si="9"/>
        <v>1439839</v>
      </c>
    </row>
    <row r="167" spans="1:8" ht="15.75">
      <c r="A167" t="s">
        <v>160</v>
      </c>
      <c r="B167" s="4">
        <v>412.4</v>
      </c>
      <c r="C167" s="8">
        <v>896634601</v>
      </c>
      <c r="D167" s="49">
        <v>3600709</v>
      </c>
      <c r="E167" s="9">
        <f t="shared" si="10"/>
        <v>4.0200000000000005</v>
      </c>
      <c r="F167" s="8">
        <f t="shared" si="8"/>
        <v>2174187</v>
      </c>
      <c r="G167" s="62">
        <f t="shared" si="11"/>
      </c>
      <c r="H167" s="3">
        <f t="shared" si="9"/>
        <v>0</v>
      </c>
    </row>
    <row r="168" spans="1:8" ht="15.75">
      <c r="A168" t="s">
        <v>161</v>
      </c>
      <c r="B168" s="4">
        <v>259.2</v>
      </c>
      <c r="C168" s="8">
        <v>439348331</v>
      </c>
      <c r="D168" s="49">
        <v>2109674</v>
      </c>
      <c r="E168" s="9">
        <f t="shared" si="10"/>
        <v>4.8</v>
      </c>
      <c r="F168" s="8">
        <f t="shared" si="8"/>
        <v>1695017</v>
      </c>
      <c r="G168" s="62">
        <f t="shared" si="11"/>
      </c>
      <c r="H168" s="3">
        <f t="shared" si="9"/>
        <v>0</v>
      </c>
    </row>
    <row r="169" spans="1:8" ht="15.75">
      <c r="A169" t="s">
        <v>162</v>
      </c>
      <c r="B169" s="4">
        <v>311.4</v>
      </c>
      <c r="C169" s="8">
        <v>197149356</v>
      </c>
      <c r="D169" s="49">
        <v>1589815</v>
      </c>
      <c r="E169" s="9">
        <f t="shared" si="10"/>
        <v>8.059999999999999</v>
      </c>
      <c r="F169" s="8">
        <f t="shared" si="8"/>
        <v>633106</v>
      </c>
      <c r="G169" s="62">
        <f t="shared" si="11"/>
      </c>
      <c r="H169" s="3">
        <f t="shared" si="9"/>
        <v>0</v>
      </c>
    </row>
    <row r="170" spans="1:8" ht="15.75">
      <c r="A170" t="s">
        <v>163</v>
      </c>
      <c r="B170" s="4">
        <v>103.5</v>
      </c>
      <c r="C170" s="8">
        <v>725275576</v>
      </c>
      <c r="D170" s="49">
        <v>1009234</v>
      </c>
      <c r="E170" s="9">
        <f t="shared" si="10"/>
        <v>1.39</v>
      </c>
      <c r="F170" s="8">
        <f t="shared" si="8"/>
        <v>7007493</v>
      </c>
      <c r="G170" s="62">
        <f t="shared" si="11"/>
      </c>
      <c r="H170" s="3">
        <f t="shared" si="9"/>
        <v>0</v>
      </c>
    </row>
    <row r="171" spans="1:8" ht="15.75">
      <c r="A171" t="s">
        <v>164</v>
      </c>
      <c r="B171" s="4">
        <v>1024.8</v>
      </c>
      <c r="C171" s="8">
        <v>548991978</v>
      </c>
      <c r="D171" s="49">
        <v>4793024</v>
      </c>
      <c r="E171" s="9">
        <f t="shared" si="10"/>
        <v>8.73</v>
      </c>
      <c r="F171" s="8">
        <f t="shared" si="8"/>
        <v>535706</v>
      </c>
      <c r="G171" s="62">
        <f t="shared" si="11"/>
        <v>270.83</v>
      </c>
      <c r="H171" s="3">
        <f t="shared" si="9"/>
        <v>277547</v>
      </c>
    </row>
    <row r="172" spans="1:8" ht="15.75">
      <c r="A172" t="s">
        <v>165</v>
      </c>
      <c r="B172" s="4">
        <v>1117.4</v>
      </c>
      <c r="C172" s="8">
        <v>275124393</v>
      </c>
      <c r="D172" s="49">
        <v>2453745</v>
      </c>
      <c r="E172" s="9">
        <f t="shared" si="10"/>
        <v>8.920000000000002</v>
      </c>
      <c r="F172" s="8">
        <f t="shared" si="8"/>
        <v>246218</v>
      </c>
      <c r="G172" s="62">
        <f t="shared" si="11"/>
        <v>2352.24</v>
      </c>
      <c r="H172" s="3">
        <f t="shared" si="9"/>
        <v>2628393</v>
      </c>
    </row>
    <row r="173" spans="1:8" ht="15.75">
      <c r="A173" t="s">
        <v>166</v>
      </c>
      <c r="B173" s="4">
        <v>806</v>
      </c>
      <c r="C173" s="8">
        <v>368750515</v>
      </c>
      <c r="D173" s="49">
        <v>4558607</v>
      </c>
      <c r="E173" s="9">
        <f t="shared" si="10"/>
        <v>12.36</v>
      </c>
      <c r="F173" s="8">
        <f t="shared" si="8"/>
        <v>457507</v>
      </c>
      <c r="G173" s="62">
        <f t="shared" si="11"/>
        <v>833.08</v>
      </c>
      <c r="H173" s="3">
        <f t="shared" si="9"/>
        <v>671462</v>
      </c>
    </row>
    <row r="174" spans="1:8" ht="15.75">
      <c r="A174" t="s">
        <v>167</v>
      </c>
      <c r="B174" s="4">
        <v>648.9</v>
      </c>
      <c r="C174" s="8">
        <v>861800957</v>
      </c>
      <c r="D174" s="49">
        <v>4620047</v>
      </c>
      <c r="E174" s="9">
        <f t="shared" si="10"/>
        <v>5.36</v>
      </c>
      <c r="F174" s="8">
        <f t="shared" si="8"/>
        <v>1328095</v>
      </c>
      <c r="G174" s="62">
        <f t="shared" si="11"/>
      </c>
      <c r="H174" s="3">
        <f t="shared" si="9"/>
        <v>0</v>
      </c>
    </row>
    <row r="175" spans="1:8" ht="15.75">
      <c r="A175" t="s">
        <v>168</v>
      </c>
      <c r="B175" s="4">
        <v>800</v>
      </c>
      <c r="C175" s="8">
        <v>202329146</v>
      </c>
      <c r="D175" s="49">
        <v>1921290</v>
      </c>
      <c r="E175" s="9">
        <f t="shared" si="10"/>
        <v>9.5</v>
      </c>
      <c r="F175" s="8">
        <f t="shared" si="8"/>
        <v>252911</v>
      </c>
      <c r="G175" s="62">
        <f t="shared" si="11"/>
        <v>2304.12</v>
      </c>
      <c r="H175" s="3">
        <f t="shared" si="9"/>
        <v>1843296</v>
      </c>
    </row>
    <row r="176" spans="1:8" ht="15.75">
      <c r="A176" t="s">
        <v>169</v>
      </c>
      <c r="B176" s="4">
        <v>410</v>
      </c>
      <c r="C176" s="8">
        <v>113338093</v>
      </c>
      <c r="D176" s="49">
        <v>1034723</v>
      </c>
      <c r="E176" s="9">
        <f t="shared" si="10"/>
        <v>9.129999999999999</v>
      </c>
      <c r="F176" s="8">
        <f t="shared" si="8"/>
        <v>276434</v>
      </c>
      <c r="G176" s="62">
        <f t="shared" si="11"/>
        <v>2134.99</v>
      </c>
      <c r="H176" s="3">
        <f t="shared" si="9"/>
        <v>875346</v>
      </c>
    </row>
    <row r="177" spans="1:8" ht="15.75">
      <c r="A177" t="s">
        <v>170</v>
      </c>
      <c r="B177" s="4">
        <v>742.2</v>
      </c>
      <c r="C177" s="8">
        <v>302867009</v>
      </c>
      <c r="D177" s="49">
        <v>3924428</v>
      </c>
      <c r="E177" s="9">
        <f t="shared" si="10"/>
        <v>12.959999999999999</v>
      </c>
      <c r="F177" s="8">
        <f t="shared" si="8"/>
        <v>408067</v>
      </c>
      <c r="G177" s="62">
        <f t="shared" si="11"/>
        <v>1188.55</v>
      </c>
      <c r="H177" s="3">
        <f t="shared" si="9"/>
        <v>882142</v>
      </c>
    </row>
    <row r="178" spans="1:8" ht="15.75">
      <c r="A178" t="s">
        <v>171</v>
      </c>
      <c r="B178" s="4">
        <v>684.2</v>
      </c>
      <c r="C178" s="8">
        <v>370868723</v>
      </c>
      <c r="D178" s="49">
        <v>3078551</v>
      </c>
      <c r="E178" s="9">
        <f t="shared" si="10"/>
        <v>8.3</v>
      </c>
      <c r="F178" s="8">
        <f t="shared" si="8"/>
        <v>542047</v>
      </c>
      <c r="G178" s="62">
        <f t="shared" si="11"/>
        <v>225.23</v>
      </c>
      <c r="H178" s="3">
        <f t="shared" si="9"/>
        <v>154102</v>
      </c>
    </row>
    <row r="179" spans="1:8" ht="15.75">
      <c r="A179" t="s">
        <v>172</v>
      </c>
      <c r="B179" s="4">
        <v>0</v>
      </c>
      <c r="C179" s="8">
        <v>1833518</v>
      </c>
      <c r="D179" s="49">
        <v>0</v>
      </c>
      <c r="E179" s="9">
        <f t="shared" si="10"/>
      </c>
      <c r="F179" s="8">
        <f t="shared" si="8"/>
      </c>
      <c r="G179" s="62">
        <f t="shared" si="11"/>
      </c>
      <c r="H179" s="3">
        <f t="shared" si="9"/>
        <v>0</v>
      </c>
    </row>
    <row r="180" spans="1:8" ht="15.75">
      <c r="A180" t="s">
        <v>173</v>
      </c>
      <c r="B180" s="4">
        <v>51.8</v>
      </c>
      <c r="C180" s="8">
        <v>17538490</v>
      </c>
      <c r="D180" s="49">
        <v>219717</v>
      </c>
      <c r="E180" s="9">
        <f t="shared" si="10"/>
        <v>12.53</v>
      </c>
      <c r="F180" s="8">
        <f t="shared" si="8"/>
        <v>338581</v>
      </c>
      <c r="G180" s="62">
        <f t="shared" si="11"/>
        <v>1688.15</v>
      </c>
      <c r="H180" s="3">
        <f t="shared" si="9"/>
        <v>87446</v>
      </c>
    </row>
    <row r="181" spans="1:8" ht="15.75">
      <c r="A181" t="s">
        <v>174</v>
      </c>
      <c r="B181" s="4">
        <v>166.7</v>
      </c>
      <c r="C181" s="8">
        <v>101283640</v>
      </c>
      <c r="D181" s="49">
        <v>1348762</v>
      </c>
      <c r="E181" s="9">
        <f t="shared" si="10"/>
        <v>13.32</v>
      </c>
      <c r="F181" s="8">
        <f t="shared" si="8"/>
        <v>607580</v>
      </c>
      <c r="G181" s="62">
        <f t="shared" si="11"/>
      </c>
      <c r="H181" s="3">
        <f t="shared" si="9"/>
        <v>0</v>
      </c>
    </row>
    <row r="182" spans="1:8" ht="15.75">
      <c r="A182" t="s">
        <v>175</v>
      </c>
      <c r="B182" s="4">
        <v>698.6</v>
      </c>
      <c r="C182" s="8">
        <v>438322475</v>
      </c>
      <c r="D182" s="49">
        <v>2091911</v>
      </c>
      <c r="E182" s="9">
        <f t="shared" si="10"/>
        <v>4.77</v>
      </c>
      <c r="F182" s="8">
        <f t="shared" si="8"/>
        <v>627430</v>
      </c>
      <c r="G182" s="62">
        <f t="shared" si="11"/>
      </c>
      <c r="H182" s="3">
        <f t="shared" si="9"/>
        <v>0</v>
      </c>
    </row>
    <row r="183" spans="1:8" ht="15.75">
      <c r="A183" t="s">
        <v>176</v>
      </c>
      <c r="B183" s="4">
        <v>1989.5</v>
      </c>
      <c r="C183" s="8">
        <v>1066556531</v>
      </c>
      <c r="D183" s="49">
        <v>7468822</v>
      </c>
      <c r="E183" s="9">
        <f t="shared" si="10"/>
        <v>7</v>
      </c>
      <c r="F183" s="8">
        <f t="shared" si="8"/>
        <v>536093</v>
      </c>
      <c r="G183" s="62">
        <f t="shared" si="11"/>
        <v>268.04</v>
      </c>
      <c r="H183" s="3">
        <f t="shared" si="9"/>
        <v>533266</v>
      </c>
    </row>
    <row r="184" spans="1:8" ht="15.75">
      <c r="A184" t="s">
        <v>177</v>
      </c>
      <c r="B184" s="4">
        <v>1196.3</v>
      </c>
      <c r="C184" s="8">
        <v>412289000</v>
      </c>
      <c r="D184" s="49">
        <v>5401174</v>
      </c>
      <c r="E184" s="9">
        <f t="shared" si="10"/>
        <v>13.100000000000001</v>
      </c>
      <c r="F184" s="8">
        <f t="shared" si="8"/>
        <v>344637</v>
      </c>
      <c r="G184" s="62">
        <f t="shared" si="11"/>
        <v>1644.61</v>
      </c>
      <c r="H184" s="3">
        <f t="shared" si="9"/>
        <v>1967447</v>
      </c>
    </row>
    <row r="185" spans="1:8" ht="15.75">
      <c r="A185" t="s">
        <v>178</v>
      </c>
      <c r="B185" s="4">
        <v>749.2</v>
      </c>
      <c r="C185" s="8">
        <v>273076954</v>
      </c>
      <c r="D185" s="49">
        <v>2785220</v>
      </c>
      <c r="E185" s="9">
        <f t="shared" si="10"/>
        <v>10.200000000000001</v>
      </c>
      <c r="F185" s="8">
        <f t="shared" si="8"/>
        <v>364491</v>
      </c>
      <c r="G185" s="62">
        <f t="shared" si="11"/>
        <v>1501.86</v>
      </c>
      <c r="H185" s="3">
        <f t="shared" si="9"/>
        <v>1125194</v>
      </c>
    </row>
    <row r="186" spans="1:8" ht="15.75">
      <c r="A186" t="s">
        <v>179</v>
      </c>
      <c r="B186" s="4">
        <v>994</v>
      </c>
      <c r="C186" s="8">
        <v>511214235</v>
      </c>
      <c r="D186" s="49">
        <v>5260762</v>
      </c>
      <c r="E186" s="9">
        <f t="shared" si="10"/>
        <v>10.290000000000001</v>
      </c>
      <c r="F186" s="8">
        <f t="shared" si="8"/>
        <v>514300</v>
      </c>
      <c r="G186" s="62">
        <f t="shared" si="11"/>
        <v>424.73</v>
      </c>
      <c r="H186" s="3">
        <f t="shared" si="9"/>
        <v>422182</v>
      </c>
    </row>
    <row r="187" spans="1:8" ht="15.75">
      <c r="A187" t="s">
        <v>180</v>
      </c>
      <c r="B187" s="4">
        <v>122.6</v>
      </c>
      <c r="C187" s="8">
        <v>44472216</v>
      </c>
      <c r="D187" s="49">
        <v>454600</v>
      </c>
      <c r="E187" s="9">
        <f t="shared" si="10"/>
        <v>10.22</v>
      </c>
      <c r="F187" s="8">
        <f t="shared" si="8"/>
        <v>362742</v>
      </c>
      <c r="G187" s="62">
        <f t="shared" si="11"/>
        <v>1514.44</v>
      </c>
      <c r="H187" s="3">
        <f t="shared" si="9"/>
        <v>185670</v>
      </c>
    </row>
    <row r="188" spans="1:8" ht="15.75">
      <c r="A188" t="s">
        <v>181</v>
      </c>
      <c r="B188" s="4">
        <v>0</v>
      </c>
      <c r="C188" s="8">
        <v>3593328</v>
      </c>
      <c r="D188" s="49">
        <v>0</v>
      </c>
      <c r="E188" s="9">
        <f t="shared" si="10"/>
      </c>
      <c r="F188" s="8">
        <f t="shared" si="8"/>
      </c>
      <c r="G188" s="62">
        <f t="shared" si="11"/>
      </c>
      <c r="H188" s="3">
        <f t="shared" si="9"/>
        <v>0</v>
      </c>
    </row>
    <row r="189" spans="1:8" ht="15.75">
      <c r="A189" t="s">
        <v>182</v>
      </c>
      <c r="B189" s="4">
        <v>122.1</v>
      </c>
      <c r="C189" s="8">
        <v>139721672</v>
      </c>
      <c r="D189" s="49">
        <v>1243364</v>
      </c>
      <c r="E189" s="9">
        <f t="shared" si="10"/>
        <v>8.9</v>
      </c>
      <c r="F189" s="8">
        <f t="shared" si="8"/>
        <v>1144322</v>
      </c>
      <c r="G189" s="62">
        <f t="shared" si="11"/>
      </c>
      <c r="H189" s="3">
        <f t="shared" si="9"/>
        <v>0</v>
      </c>
    </row>
    <row r="190" spans="1:8" ht="15.75">
      <c r="A190" t="s">
        <v>183</v>
      </c>
      <c r="B190" s="4">
        <v>757.4</v>
      </c>
      <c r="C190" s="8">
        <v>198058566</v>
      </c>
      <c r="D190" s="49">
        <v>2696589</v>
      </c>
      <c r="E190" s="9">
        <f t="shared" si="10"/>
        <v>13.620000000000001</v>
      </c>
      <c r="F190" s="8">
        <f t="shared" si="8"/>
        <v>261498</v>
      </c>
      <c r="G190" s="62">
        <f t="shared" si="11"/>
        <v>2242.38</v>
      </c>
      <c r="H190" s="3">
        <f t="shared" si="9"/>
        <v>1698379</v>
      </c>
    </row>
    <row r="191" spans="1:8" ht="15.75">
      <c r="A191" t="s">
        <v>184</v>
      </c>
      <c r="B191" s="4">
        <v>380.8</v>
      </c>
      <c r="C191" s="8">
        <v>178475434</v>
      </c>
      <c r="D191" s="49">
        <v>2226667</v>
      </c>
      <c r="E191" s="9">
        <f t="shared" si="10"/>
        <v>12.48</v>
      </c>
      <c r="F191" s="8">
        <f t="shared" si="8"/>
        <v>468685</v>
      </c>
      <c r="G191" s="62">
        <f t="shared" si="11"/>
        <v>752.71</v>
      </c>
      <c r="H191" s="3">
        <f t="shared" si="9"/>
        <v>286632</v>
      </c>
    </row>
    <row r="192" spans="1:8" ht="15.75">
      <c r="A192" t="s">
        <v>185</v>
      </c>
      <c r="B192" s="4">
        <v>1315.7</v>
      </c>
      <c r="C192" s="8">
        <v>784680369</v>
      </c>
      <c r="D192" s="49">
        <v>7178188</v>
      </c>
      <c r="E192" s="9">
        <f t="shared" si="10"/>
        <v>9.15</v>
      </c>
      <c r="F192" s="8">
        <f t="shared" si="8"/>
        <v>596398</v>
      </c>
      <c r="G192" s="62">
        <f t="shared" si="11"/>
      </c>
      <c r="H192" s="3">
        <f t="shared" si="9"/>
        <v>0</v>
      </c>
    </row>
    <row r="193" spans="1:8" ht="15.75">
      <c r="A193" t="s">
        <v>186</v>
      </c>
      <c r="B193" s="4">
        <v>695.5</v>
      </c>
      <c r="C193" s="8">
        <v>222328189</v>
      </c>
      <c r="D193" s="49">
        <v>2838790</v>
      </c>
      <c r="E193" s="9">
        <f t="shared" si="10"/>
        <v>12.77</v>
      </c>
      <c r="F193" s="8">
        <f t="shared" si="8"/>
        <v>319667</v>
      </c>
      <c r="G193" s="62">
        <f t="shared" si="11"/>
        <v>1824.15</v>
      </c>
      <c r="H193" s="3">
        <f t="shared" si="9"/>
        <v>1268696</v>
      </c>
    </row>
    <row r="194" spans="1:8" ht="15.75">
      <c r="A194" t="s">
        <v>187</v>
      </c>
      <c r="B194" s="4">
        <v>2128.1</v>
      </c>
      <c r="C194" s="8">
        <v>2906798356</v>
      </c>
      <c r="D194" s="49">
        <v>12540582</v>
      </c>
      <c r="E194" s="9">
        <f t="shared" si="10"/>
        <v>4.31</v>
      </c>
      <c r="F194" s="8">
        <f t="shared" si="8"/>
        <v>1365912</v>
      </c>
      <c r="G194" s="62">
        <f t="shared" si="11"/>
      </c>
      <c r="H194" s="3">
        <f t="shared" si="9"/>
        <v>0</v>
      </c>
    </row>
    <row r="195" spans="1:8" ht="15.75">
      <c r="A195" t="s">
        <v>188</v>
      </c>
      <c r="B195" s="4">
        <v>41.3</v>
      </c>
      <c r="C195" s="8">
        <v>42269410</v>
      </c>
      <c r="D195" s="49">
        <v>110035</v>
      </c>
      <c r="E195" s="9">
        <f t="shared" si="10"/>
        <v>2.6</v>
      </c>
      <c r="F195" s="8">
        <f t="shared" si="8"/>
        <v>1023472</v>
      </c>
      <c r="G195" s="62">
        <f t="shared" si="11"/>
      </c>
      <c r="H195" s="3">
        <f t="shared" si="9"/>
        <v>0</v>
      </c>
    </row>
    <row r="196" spans="1:8" ht="15.75">
      <c r="A196" t="s">
        <v>189</v>
      </c>
      <c r="B196" s="4">
        <v>1611.1</v>
      </c>
      <c r="C196" s="8">
        <v>663310126</v>
      </c>
      <c r="D196" s="49">
        <v>6089704</v>
      </c>
      <c r="E196" s="9">
        <f t="shared" si="10"/>
        <v>9.180000000000001</v>
      </c>
      <c r="F196" s="8">
        <f t="shared" si="8"/>
        <v>411713</v>
      </c>
      <c r="G196" s="62">
        <f t="shared" si="11"/>
        <v>1162.34</v>
      </c>
      <c r="H196" s="3">
        <f t="shared" si="9"/>
        <v>1872646</v>
      </c>
    </row>
    <row r="197" spans="1:8" ht="15.75">
      <c r="A197" t="s">
        <v>190</v>
      </c>
      <c r="B197" s="4">
        <v>208.5</v>
      </c>
      <c r="C197" s="8">
        <v>66565214</v>
      </c>
      <c r="D197" s="49">
        <v>869563</v>
      </c>
      <c r="E197" s="9">
        <f t="shared" si="10"/>
        <v>13.06</v>
      </c>
      <c r="F197" s="8">
        <f t="shared" si="8"/>
        <v>319258</v>
      </c>
      <c r="G197" s="62">
        <f t="shared" si="11"/>
        <v>1827.09</v>
      </c>
      <c r="H197" s="3">
        <f t="shared" si="9"/>
        <v>380948</v>
      </c>
    </row>
    <row r="198" spans="1:8" ht="15.75">
      <c r="A198" t="s">
        <v>191</v>
      </c>
      <c r="B198" s="4">
        <v>766.8</v>
      </c>
      <c r="C198" s="8">
        <v>437745300</v>
      </c>
      <c r="D198" s="49">
        <v>3408260</v>
      </c>
      <c r="E198" s="9">
        <f t="shared" si="10"/>
        <v>7.79</v>
      </c>
      <c r="F198" s="8">
        <f t="shared" si="8"/>
        <v>570873</v>
      </c>
      <c r="G198" s="62">
        <f t="shared" si="11"/>
        <v>17.98</v>
      </c>
      <c r="H198" s="3">
        <f t="shared" si="9"/>
        <v>13787</v>
      </c>
    </row>
    <row r="199" spans="1:8" ht="15.75">
      <c r="A199" t="s">
        <v>192</v>
      </c>
      <c r="B199" s="4">
        <v>4293.7</v>
      </c>
      <c r="C199" s="8">
        <v>1592821150</v>
      </c>
      <c r="D199" s="49">
        <v>11365737</v>
      </c>
      <c r="E199" s="9">
        <f t="shared" si="10"/>
        <v>7.14</v>
      </c>
      <c r="F199" s="8">
        <f t="shared" si="8"/>
        <v>370967</v>
      </c>
      <c r="G199" s="62">
        <f t="shared" si="11"/>
        <v>1455.3</v>
      </c>
      <c r="H199" s="3">
        <f t="shared" si="9"/>
        <v>6248622</v>
      </c>
    </row>
    <row r="200" spans="1:8" ht="15.75">
      <c r="A200" t="s">
        <v>193</v>
      </c>
      <c r="B200" s="4">
        <v>327.2</v>
      </c>
      <c r="C200" s="8">
        <v>196069348</v>
      </c>
      <c r="D200" s="49">
        <v>1271781</v>
      </c>
      <c r="E200" s="9">
        <f t="shared" si="10"/>
        <v>6.49</v>
      </c>
      <c r="F200" s="8">
        <f t="shared" si="8"/>
        <v>599234</v>
      </c>
      <c r="G200" s="62">
        <f t="shared" si="11"/>
      </c>
      <c r="H200" s="3">
        <f t="shared" si="9"/>
        <v>0</v>
      </c>
    </row>
    <row r="201" spans="1:8" ht="15.75">
      <c r="A201" t="s">
        <v>194</v>
      </c>
      <c r="B201" s="4">
        <v>28.6</v>
      </c>
      <c r="C201" s="8">
        <v>18676904</v>
      </c>
      <c r="D201" s="49">
        <v>144274</v>
      </c>
      <c r="E201" s="9">
        <f t="shared" si="10"/>
        <v>7.720000000000001</v>
      </c>
      <c r="F201" s="8">
        <f aca="true" t="shared" si="12" ref="F201:F253">IF(B201&gt;0,ROUND(C201/B201,0),"")</f>
        <v>653039</v>
      </c>
      <c r="G201" s="62">
        <f t="shared" si="11"/>
      </c>
      <c r="H201" s="3">
        <f aca="true" t="shared" si="13" ref="H201:H253">IF(G201="",0,ROUND(G201*B201,0))</f>
        <v>0</v>
      </c>
    </row>
    <row r="202" spans="1:8" ht="15.75">
      <c r="A202" t="s">
        <v>195</v>
      </c>
      <c r="B202" s="4">
        <v>230.5</v>
      </c>
      <c r="C202" s="8">
        <v>115788129</v>
      </c>
      <c r="D202" s="49">
        <v>1345693</v>
      </c>
      <c r="E202" s="9">
        <f aca="true" t="shared" si="14" ref="E202:E253">IF(D202&gt;0,ROUND(D202/C202,5)*1000,"")</f>
        <v>11.620000000000001</v>
      </c>
      <c r="F202" s="8">
        <f t="shared" si="12"/>
        <v>502335</v>
      </c>
      <c r="G202" s="62">
        <f aca="true" t="shared" si="15" ref="G202:G265">IF(B202=0,"",IF($F$7-F202&gt;0,ROUND(($F$7-F202)*$E$7*0.001,2),""))</f>
        <v>510.76</v>
      </c>
      <c r="H202" s="3">
        <f t="shared" si="13"/>
        <v>117730</v>
      </c>
    </row>
    <row r="203" spans="1:8" ht="15.75">
      <c r="A203" t="s">
        <v>196</v>
      </c>
      <c r="B203" s="4">
        <v>688.7</v>
      </c>
      <c r="C203" s="8">
        <v>1358252642</v>
      </c>
      <c r="D203" s="49">
        <v>4755168</v>
      </c>
      <c r="E203" s="9">
        <f t="shared" si="14"/>
        <v>3.5</v>
      </c>
      <c r="F203" s="8">
        <f t="shared" si="12"/>
        <v>1972198</v>
      </c>
      <c r="G203" s="62">
        <f t="shared" si="15"/>
      </c>
      <c r="H203" s="3">
        <f t="shared" si="13"/>
        <v>0</v>
      </c>
    </row>
    <row r="204" spans="1:8" ht="15.75">
      <c r="A204" t="s">
        <v>197</v>
      </c>
      <c r="B204" s="4">
        <v>4586.7</v>
      </c>
      <c r="C204" s="8">
        <v>3529297355</v>
      </c>
      <c r="D204" s="49">
        <v>13061587</v>
      </c>
      <c r="E204" s="9">
        <f t="shared" si="14"/>
        <v>3.7</v>
      </c>
      <c r="F204" s="8">
        <f t="shared" si="12"/>
        <v>769463</v>
      </c>
      <c r="G204" s="62">
        <f t="shared" si="15"/>
      </c>
      <c r="H204" s="3">
        <f t="shared" si="13"/>
        <v>0</v>
      </c>
    </row>
    <row r="205" spans="1:8" ht="15.75">
      <c r="A205" t="s">
        <v>198</v>
      </c>
      <c r="B205" s="4">
        <v>196.8</v>
      </c>
      <c r="C205" s="8">
        <v>87082558</v>
      </c>
      <c r="D205" s="49">
        <v>717718</v>
      </c>
      <c r="E205" s="9">
        <f t="shared" si="14"/>
        <v>8.24</v>
      </c>
      <c r="F205" s="8">
        <f t="shared" si="12"/>
        <v>442493</v>
      </c>
      <c r="G205" s="62">
        <f t="shared" si="15"/>
        <v>941.03</v>
      </c>
      <c r="H205" s="3">
        <f t="shared" si="13"/>
        <v>185195</v>
      </c>
    </row>
    <row r="206" spans="1:8" ht="15.75">
      <c r="A206" t="s">
        <v>199</v>
      </c>
      <c r="B206" s="4">
        <v>393.5</v>
      </c>
      <c r="C206" s="8">
        <v>302208274</v>
      </c>
      <c r="D206" s="49">
        <v>1831714</v>
      </c>
      <c r="E206" s="9">
        <f t="shared" si="14"/>
        <v>6.0600000000000005</v>
      </c>
      <c r="F206" s="8">
        <f t="shared" si="12"/>
        <v>768001</v>
      </c>
      <c r="G206" s="62">
        <f t="shared" si="15"/>
      </c>
      <c r="H206" s="3">
        <f t="shared" si="13"/>
        <v>0</v>
      </c>
    </row>
    <row r="207" spans="1:8" ht="15.75">
      <c r="A207" t="s">
        <v>200</v>
      </c>
      <c r="B207" s="4">
        <v>1124.4</v>
      </c>
      <c r="C207" s="8">
        <v>404381700</v>
      </c>
      <c r="D207" s="49">
        <v>5116707</v>
      </c>
      <c r="E207" s="9">
        <f t="shared" si="14"/>
        <v>12.65</v>
      </c>
      <c r="F207" s="8">
        <f t="shared" si="12"/>
        <v>359642</v>
      </c>
      <c r="G207" s="62">
        <f t="shared" si="15"/>
        <v>1536.73</v>
      </c>
      <c r="H207" s="3">
        <f t="shared" si="13"/>
        <v>1727899</v>
      </c>
    </row>
    <row r="208" spans="1:8" ht="15.75">
      <c r="A208" t="s">
        <v>201</v>
      </c>
      <c r="B208" s="4">
        <v>156.7</v>
      </c>
      <c r="C208" s="8">
        <v>296309673</v>
      </c>
      <c r="D208" s="49">
        <v>1113813</v>
      </c>
      <c r="E208" s="9">
        <f t="shared" si="14"/>
        <v>3.76</v>
      </c>
      <c r="F208" s="8">
        <f t="shared" si="12"/>
        <v>1890936</v>
      </c>
      <c r="G208" s="62">
        <f t="shared" si="15"/>
      </c>
      <c r="H208" s="3">
        <f t="shared" si="13"/>
        <v>0</v>
      </c>
    </row>
    <row r="209" spans="1:8" ht="15.75">
      <c r="A209" t="s">
        <v>202</v>
      </c>
      <c r="B209" s="4">
        <v>1090.3</v>
      </c>
      <c r="C209" s="8">
        <v>1546266278</v>
      </c>
      <c r="D209" s="49">
        <v>5854802</v>
      </c>
      <c r="E209" s="9">
        <f t="shared" si="14"/>
        <v>3.79</v>
      </c>
      <c r="F209" s="8">
        <f t="shared" si="12"/>
        <v>1418203</v>
      </c>
      <c r="G209" s="62">
        <f t="shared" si="15"/>
      </c>
      <c r="H209" s="3">
        <f t="shared" si="13"/>
        <v>0</v>
      </c>
    </row>
    <row r="210" spans="1:8" ht="15.75">
      <c r="A210" t="s">
        <v>203</v>
      </c>
      <c r="B210" s="4">
        <v>49.4</v>
      </c>
      <c r="C210" s="8">
        <v>35840915</v>
      </c>
      <c r="D210" s="49">
        <v>370904</v>
      </c>
      <c r="E210" s="9">
        <f t="shared" si="14"/>
        <v>10.35</v>
      </c>
      <c r="F210" s="8">
        <f t="shared" si="12"/>
        <v>725525</v>
      </c>
      <c r="G210" s="62">
        <f t="shared" si="15"/>
      </c>
      <c r="H210" s="3">
        <f t="shared" si="13"/>
        <v>0</v>
      </c>
    </row>
    <row r="211" spans="1:8" ht="15.75">
      <c r="A211" t="s">
        <v>204</v>
      </c>
      <c r="B211" s="4">
        <v>67.2</v>
      </c>
      <c r="C211" s="8">
        <v>54518994</v>
      </c>
      <c r="D211" s="49">
        <v>299777</v>
      </c>
      <c r="E211" s="9">
        <f t="shared" si="14"/>
        <v>5.5</v>
      </c>
      <c r="F211" s="8">
        <f t="shared" si="12"/>
        <v>811295</v>
      </c>
      <c r="G211" s="62">
        <f t="shared" si="15"/>
      </c>
      <c r="H211" s="3">
        <f t="shared" si="13"/>
        <v>0</v>
      </c>
    </row>
    <row r="212" spans="1:8" ht="15.75">
      <c r="A212" t="s">
        <v>205</v>
      </c>
      <c r="B212" s="4">
        <v>1629.1</v>
      </c>
      <c r="C212" s="8">
        <v>648055130</v>
      </c>
      <c r="D212" s="49">
        <v>5159178</v>
      </c>
      <c r="E212" s="9">
        <f t="shared" si="14"/>
        <v>7.96</v>
      </c>
      <c r="F212" s="8">
        <f t="shared" si="12"/>
        <v>397799</v>
      </c>
      <c r="G212" s="62">
        <f t="shared" si="15"/>
        <v>1262.38</v>
      </c>
      <c r="H212" s="3">
        <f t="shared" si="13"/>
        <v>2056543</v>
      </c>
    </row>
    <row r="213" spans="1:8" ht="15.75">
      <c r="A213" t="s">
        <v>206</v>
      </c>
      <c r="B213" s="4">
        <v>131.8</v>
      </c>
      <c r="C213" s="8">
        <v>106393237</v>
      </c>
      <c r="D213" s="49">
        <v>764483</v>
      </c>
      <c r="E213" s="9">
        <f t="shared" si="14"/>
        <v>7.19</v>
      </c>
      <c r="F213" s="8">
        <f t="shared" si="12"/>
        <v>807232</v>
      </c>
      <c r="G213" s="62">
        <f t="shared" si="15"/>
      </c>
      <c r="H213" s="3">
        <f t="shared" si="13"/>
        <v>0</v>
      </c>
    </row>
    <row r="214" spans="1:8" ht="15.75">
      <c r="A214" t="s">
        <v>207</v>
      </c>
      <c r="B214" s="4">
        <v>206.1</v>
      </c>
      <c r="C214" s="8">
        <v>133713819</v>
      </c>
      <c r="D214" s="49">
        <v>883418</v>
      </c>
      <c r="E214" s="9">
        <f t="shared" si="14"/>
        <v>6.61</v>
      </c>
      <c r="F214" s="8">
        <f t="shared" si="12"/>
        <v>648781</v>
      </c>
      <c r="G214" s="62">
        <f t="shared" si="15"/>
      </c>
      <c r="H214" s="3">
        <f t="shared" si="13"/>
        <v>0</v>
      </c>
    </row>
    <row r="215" spans="1:8" ht="15.75">
      <c r="A215" t="s">
        <v>208</v>
      </c>
      <c r="B215" s="4">
        <v>84.3</v>
      </c>
      <c r="C215" s="8">
        <v>42427755</v>
      </c>
      <c r="D215" s="49">
        <v>261927</v>
      </c>
      <c r="E215" s="9">
        <f t="shared" si="14"/>
        <v>6.17</v>
      </c>
      <c r="F215" s="8">
        <f t="shared" si="12"/>
        <v>503295</v>
      </c>
      <c r="G215" s="62">
        <f t="shared" si="15"/>
        <v>503.86</v>
      </c>
      <c r="H215" s="3">
        <f t="shared" si="13"/>
        <v>42475</v>
      </c>
    </row>
    <row r="216" spans="1:8" ht="15.75">
      <c r="A216" t="s">
        <v>209</v>
      </c>
      <c r="B216" s="4">
        <v>134.2</v>
      </c>
      <c r="C216" s="8">
        <v>57643866</v>
      </c>
      <c r="D216" s="49">
        <v>419551</v>
      </c>
      <c r="E216" s="9">
        <f t="shared" si="14"/>
        <v>7.28</v>
      </c>
      <c r="F216" s="8">
        <f t="shared" si="12"/>
        <v>429537</v>
      </c>
      <c r="G216" s="62">
        <f t="shared" si="15"/>
        <v>1034.18</v>
      </c>
      <c r="H216" s="3">
        <f t="shared" si="13"/>
        <v>138787</v>
      </c>
    </row>
    <row r="217" spans="1:8" ht="15.75">
      <c r="A217" t="s">
        <v>210</v>
      </c>
      <c r="B217" s="4">
        <v>106</v>
      </c>
      <c r="C217" s="8">
        <v>144118693</v>
      </c>
      <c r="D217" s="49">
        <v>604691</v>
      </c>
      <c r="E217" s="9">
        <f t="shared" si="14"/>
        <v>4.2</v>
      </c>
      <c r="F217" s="8">
        <f t="shared" si="12"/>
        <v>1359610</v>
      </c>
      <c r="G217" s="62">
        <f t="shared" si="15"/>
      </c>
      <c r="H217" s="3">
        <f t="shared" si="13"/>
        <v>0</v>
      </c>
    </row>
    <row r="218" spans="1:8" ht="15.75">
      <c r="A218" t="s">
        <v>211</v>
      </c>
      <c r="B218" s="4">
        <v>790.9</v>
      </c>
      <c r="C218" s="8">
        <v>325449823</v>
      </c>
      <c r="D218" s="49">
        <v>3803996</v>
      </c>
      <c r="E218" s="9">
        <f t="shared" si="14"/>
        <v>11.690000000000001</v>
      </c>
      <c r="F218" s="8">
        <f t="shared" si="12"/>
        <v>411493</v>
      </c>
      <c r="G218" s="62">
        <f t="shared" si="15"/>
        <v>1163.92</v>
      </c>
      <c r="H218" s="3">
        <f t="shared" si="13"/>
        <v>920544</v>
      </c>
    </row>
    <row r="219" spans="1:8" ht="15.75">
      <c r="A219" t="s">
        <v>212</v>
      </c>
      <c r="B219" s="4">
        <v>128.7</v>
      </c>
      <c r="C219" s="8">
        <v>52933075</v>
      </c>
      <c r="D219" s="49">
        <v>479348</v>
      </c>
      <c r="E219" s="9">
        <f t="shared" si="14"/>
        <v>9.06</v>
      </c>
      <c r="F219" s="8">
        <f t="shared" si="12"/>
        <v>411290</v>
      </c>
      <c r="G219" s="62">
        <f t="shared" si="15"/>
        <v>1165.38</v>
      </c>
      <c r="H219" s="3">
        <f t="shared" si="13"/>
        <v>149984</v>
      </c>
    </row>
    <row r="220" spans="1:8" ht="15.75">
      <c r="A220" t="s">
        <v>213</v>
      </c>
      <c r="B220" s="4">
        <v>1257.3</v>
      </c>
      <c r="C220" s="8">
        <v>884938594</v>
      </c>
      <c r="D220" s="49">
        <v>7288886</v>
      </c>
      <c r="E220" s="9">
        <f t="shared" si="14"/>
        <v>8.24</v>
      </c>
      <c r="F220" s="8">
        <f t="shared" si="12"/>
        <v>703840</v>
      </c>
      <c r="G220" s="62">
        <f t="shared" si="15"/>
      </c>
      <c r="H220" s="3">
        <f t="shared" si="13"/>
        <v>0</v>
      </c>
    </row>
    <row r="221" spans="1:8" ht="15.75">
      <c r="A221" t="s">
        <v>214</v>
      </c>
      <c r="B221" s="4">
        <v>0</v>
      </c>
      <c r="C221" s="8">
        <v>9087229</v>
      </c>
      <c r="D221" s="49">
        <v>0</v>
      </c>
      <c r="E221" s="9">
        <f t="shared" si="14"/>
      </c>
      <c r="F221" s="8">
        <f t="shared" si="12"/>
      </c>
      <c r="G221" s="62">
        <f t="shared" si="15"/>
      </c>
      <c r="H221" s="3">
        <f t="shared" si="13"/>
        <v>0</v>
      </c>
    </row>
    <row r="222" spans="1:8" ht="15.75">
      <c r="A222" t="s">
        <v>215</v>
      </c>
      <c r="B222" s="4">
        <v>67.2</v>
      </c>
      <c r="C222" s="8">
        <v>105375735</v>
      </c>
      <c r="D222" s="49">
        <v>633544</v>
      </c>
      <c r="E222" s="9">
        <f t="shared" si="14"/>
        <v>6.01</v>
      </c>
      <c r="F222" s="8">
        <f t="shared" si="12"/>
        <v>1568091</v>
      </c>
      <c r="G222" s="62">
        <f t="shared" si="15"/>
      </c>
      <c r="H222" s="3">
        <f t="shared" si="13"/>
        <v>0</v>
      </c>
    </row>
    <row r="223" spans="1:8" ht="15.75">
      <c r="A223" t="s">
        <v>216</v>
      </c>
      <c r="B223" s="4">
        <v>104.2</v>
      </c>
      <c r="C223" s="8">
        <v>29579693</v>
      </c>
      <c r="D223" s="49">
        <v>433453</v>
      </c>
      <c r="E223" s="9">
        <f t="shared" si="14"/>
        <v>14.65</v>
      </c>
      <c r="F223" s="8">
        <f t="shared" si="12"/>
        <v>283874</v>
      </c>
      <c r="G223" s="62">
        <f t="shared" si="15"/>
        <v>2081.5</v>
      </c>
      <c r="H223" s="3">
        <f t="shared" si="13"/>
        <v>216892</v>
      </c>
    </row>
    <row r="224" spans="1:8" ht="15.75">
      <c r="A224" t="s">
        <v>217</v>
      </c>
      <c r="B224" s="4">
        <v>506</v>
      </c>
      <c r="C224" s="8">
        <v>596939170</v>
      </c>
      <c r="D224" s="49">
        <v>3918843</v>
      </c>
      <c r="E224" s="9">
        <f t="shared" si="14"/>
        <v>6.56</v>
      </c>
      <c r="F224" s="8">
        <f t="shared" si="12"/>
        <v>1179722</v>
      </c>
      <c r="G224" s="62">
        <f t="shared" si="15"/>
      </c>
      <c r="H224" s="3">
        <f t="shared" si="13"/>
        <v>0</v>
      </c>
    </row>
    <row r="225" spans="1:8" ht="15.75">
      <c r="A225" t="s">
        <v>218</v>
      </c>
      <c r="B225" s="4">
        <v>89.4</v>
      </c>
      <c r="C225" s="8">
        <v>51378876</v>
      </c>
      <c r="D225" s="49">
        <v>422894</v>
      </c>
      <c r="E225" s="9">
        <f t="shared" si="14"/>
        <v>8.229999999999999</v>
      </c>
      <c r="F225" s="8">
        <f t="shared" si="12"/>
        <v>574708</v>
      </c>
      <c r="G225" s="62">
        <f t="shared" si="15"/>
      </c>
      <c r="H225" s="3">
        <f t="shared" si="13"/>
        <v>0</v>
      </c>
    </row>
    <row r="226" spans="1:8" ht="15.75">
      <c r="A226" t="s">
        <v>219</v>
      </c>
      <c r="B226" s="4">
        <v>266.9</v>
      </c>
      <c r="C226" s="8">
        <v>160082483</v>
      </c>
      <c r="D226" s="49">
        <v>1053597</v>
      </c>
      <c r="E226" s="9">
        <f t="shared" si="14"/>
        <v>6.58</v>
      </c>
      <c r="F226" s="8">
        <f t="shared" si="12"/>
        <v>599784</v>
      </c>
      <c r="G226" s="62">
        <f t="shared" si="15"/>
      </c>
      <c r="H226" s="3">
        <f t="shared" si="13"/>
        <v>0</v>
      </c>
    </row>
    <row r="227" spans="1:8" ht="15.75">
      <c r="A227" t="s">
        <v>220</v>
      </c>
      <c r="B227" s="4">
        <v>1183.5</v>
      </c>
      <c r="C227" s="8">
        <v>384968043</v>
      </c>
      <c r="D227" s="49">
        <v>5691384</v>
      </c>
      <c r="E227" s="9">
        <f t="shared" si="14"/>
        <v>14.78</v>
      </c>
      <c r="F227" s="8">
        <f t="shared" si="12"/>
        <v>325279</v>
      </c>
      <c r="G227" s="62">
        <f t="shared" si="15"/>
        <v>1783.8</v>
      </c>
      <c r="H227" s="3">
        <f t="shared" si="13"/>
        <v>2111127</v>
      </c>
    </row>
    <row r="228" spans="1:8" ht="15.75">
      <c r="A228" t="s">
        <v>221</v>
      </c>
      <c r="B228" s="4">
        <v>355.9</v>
      </c>
      <c r="C228" s="8">
        <v>237942219</v>
      </c>
      <c r="D228" s="49">
        <v>2079023</v>
      </c>
      <c r="E228" s="9">
        <f t="shared" si="14"/>
        <v>8.74</v>
      </c>
      <c r="F228" s="8">
        <f t="shared" si="12"/>
        <v>668565</v>
      </c>
      <c r="G228" s="62">
        <f t="shared" si="15"/>
      </c>
      <c r="H228" s="3">
        <f t="shared" si="13"/>
        <v>0</v>
      </c>
    </row>
    <row r="229" spans="1:8" ht="15.75">
      <c r="A229" t="s">
        <v>222</v>
      </c>
      <c r="B229" s="4">
        <v>231.5</v>
      </c>
      <c r="C229" s="8">
        <v>107752001</v>
      </c>
      <c r="D229" s="49">
        <v>1050121</v>
      </c>
      <c r="E229" s="9">
        <f t="shared" si="14"/>
        <v>9.75</v>
      </c>
      <c r="F229" s="8">
        <f t="shared" si="12"/>
        <v>465451</v>
      </c>
      <c r="G229" s="62">
        <f t="shared" si="15"/>
        <v>775.96</v>
      </c>
      <c r="H229" s="3">
        <f t="shared" si="13"/>
        <v>179635</v>
      </c>
    </row>
    <row r="230" spans="1:8" ht="15.75">
      <c r="A230" t="s">
        <v>223</v>
      </c>
      <c r="B230" s="4">
        <v>284.8</v>
      </c>
      <c r="C230" s="8">
        <v>194427439</v>
      </c>
      <c r="D230" s="49">
        <v>1607673</v>
      </c>
      <c r="E230" s="9">
        <f t="shared" si="14"/>
        <v>8.27</v>
      </c>
      <c r="F230" s="8">
        <f t="shared" si="12"/>
        <v>682681</v>
      </c>
      <c r="G230" s="62">
        <f t="shared" si="15"/>
      </c>
      <c r="H230" s="3">
        <f t="shared" si="13"/>
        <v>0</v>
      </c>
    </row>
    <row r="231" spans="1:8" ht="15.75">
      <c r="A231" t="s">
        <v>224</v>
      </c>
      <c r="B231" s="4">
        <v>508.9</v>
      </c>
      <c r="C231" s="8">
        <v>361444296</v>
      </c>
      <c r="D231" s="49">
        <v>3013920</v>
      </c>
      <c r="E231" s="9">
        <f t="shared" si="14"/>
        <v>8.34</v>
      </c>
      <c r="F231" s="8">
        <f t="shared" si="12"/>
        <v>710246</v>
      </c>
      <c r="G231" s="62">
        <f t="shared" si="15"/>
      </c>
      <c r="H231" s="3">
        <f t="shared" si="13"/>
        <v>0</v>
      </c>
    </row>
    <row r="232" spans="1:8" ht="15.75">
      <c r="A232" t="s">
        <v>225</v>
      </c>
      <c r="B232" s="4">
        <v>363.6</v>
      </c>
      <c r="C232" s="8">
        <v>91589306</v>
      </c>
      <c r="D232" s="49">
        <v>1654093</v>
      </c>
      <c r="E232" s="9">
        <f t="shared" si="14"/>
        <v>18.06</v>
      </c>
      <c r="F232" s="8">
        <f t="shared" si="12"/>
        <v>251896</v>
      </c>
      <c r="G232" s="62">
        <f t="shared" si="15"/>
        <v>2311.42</v>
      </c>
      <c r="H232" s="3">
        <f t="shared" si="13"/>
        <v>840432</v>
      </c>
    </row>
    <row r="233" spans="1:8" ht="15.75">
      <c r="A233" t="s">
        <v>226</v>
      </c>
      <c r="B233" s="4">
        <v>291.8</v>
      </c>
      <c r="C233" s="8">
        <v>619308794</v>
      </c>
      <c r="D233" s="49">
        <v>1741531</v>
      </c>
      <c r="E233" s="9">
        <f t="shared" si="14"/>
        <v>2.81</v>
      </c>
      <c r="F233" s="8">
        <f t="shared" si="12"/>
        <v>2122374</v>
      </c>
      <c r="G233" s="62">
        <f t="shared" si="15"/>
      </c>
      <c r="H233" s="3">
        <f t="shared" si="13"/>
        <v>0</v>
      </c>
    </row>
    <row r="234" spans="1:8" ht="15.75">
      <c r="A234" t="s">
        <v>227</v>
      </c>
      <c r="B234" s="4">
        <v>202.8</v>
      </c>
      <c r="C234" s="8">
        <v>75297199</v>
      </c>
      <c r="D234" s="49">
        <v>743242</v>
      </c>
      <c r="E234" s="9">
        <f t="shared" si="14"/>
        <v>9.870000000000001</v>
      </c>
      <c r="F234" s="8">
        <f t="shared" si="12"/>
        <v>371288</v>
      </c>
      <c r="G234" s="62">
        <f t="shared" si="15"/>
        <v>1452.99</v>
      </c>
      <c r="H234" s="3">
        <f t="shared" si="13"/>
        <v>294666</v>
      </c>
    </row>
    <row r="235" spans="1:8" ht="15.75">
      <c r="A235" t="s">
        <v>228</v>
      </c>
      <c r="B235" s="4">
        <v>733.6</v>
      </c>
      <c r="C235" s="8">
        <v>568306054</v>
      </c>
      <c r="D235" s="49">
        <v>2223836</v>
      </c>
      <c r="E235" s="9">
        <f t="shared" si="14"/>
        <v>3.91</v>
      </c>
      <c r="F235" s="8">
        <f t="shared" si="12"/>
        <v>774681</v>
      </c>
      <c r="G235" s="62">
        <f t="shared" si="15"/>
      </c>
      <c r="H235" s="3">
        <f t="shared" si="13"/>
        <v>0</v>
      </c>
    </row>
    <row r="236" spans="1:8" ht="15.75">
      <c r="A236" t="s">
        <v>229</v>
      </c>
      <c r="B236" s="4">
        <v>565.2</v>
      </c>
      <c r="C236" s="8">
        <v>269910858</v>
      </c>
      <c r="D236" s="49">
        <v>2386555</v>
      </c>
      <c r="E236" s="9">
        <f t="shared" si="14"/>
        <v>8.84</v>
      </c>
      <c r="F236" s="8">
        <f t="shared" si="12"/>
        <v>477549</v>
      </c>
      <c r="G236" s="62">
        <f t="shared" si="15"/>
        <v>688.97</v>
      </c>
      <c r="H236" s="3">
        <f t="shared" si="13"/>
        <v>389406</v>
      </c>
    </row>
    <row r="237" spans="1:8" ht="15.75">
      <c r="A237" t="s">
        <v>230</v>
      </c>
      <c r="B237" s="4">
        <v>398.7</v>
      </c>
      <c r="C237" s="8">
        <v>197088979</v>
      </c>
      <c r="D237" s="49">
        <v>1379509</v>
      </c>
      <c r="E237" s="9">
        <f t="shared" si="14"/>
        <v>7</v>
      </c>
      <c r="F237" s="8">
        <f t="shared" si="12"/>
        <v>494329</v>
      </c>
      <c r="G237" s="62">
        <f t="shared" si="15"/>
        <v>568.33</v>
      </c>
      <c r="H237" s="3">
        <f t="shared" si="13"/>
        <v>226593</v>
      </c>
    </row>
    <row r="238" spans="1:8" ht="15.75">
      <c r="A238" t="s">
        <v>231</v>
      </c>
      <c r="B238" s="4">
        <v>144.2</v>
      </c>
      <c r="C238" s="8">
        <v>46943741</v>
      </c>
      <c r="D238" s="49">
        <v>628777</v>
      </c>
      <c r="E238" s="9">
        <f t="shared" si="14"/>
        <v>13.39</v>
      </c>
      <c r="F238" s="8">
        <f t="shared" si="12"/>
        <v>325546</v>
      </c>
      <c r="G238" s="62">
        <f t="shared" si="15"/>
        <v>1781.88</v>
      </c>
      <c r="H238" s="3">
        <f t="shared" si="13"/>
        <v>256947</v>
      </c>
    </row>
    <row r="239" spans="1:8" ht="15.75">
      <c r="A239" t="s">
        <v>232</v>
      </c>
      <c r="B239" s="4">
        <v>137</v>
      </c>
      <c r="C239" s="8">
        <v>126715192</v>
      </c>
      <c r="D239" s="49">
        <v>537660</v>
      </c>
      <c r="E239" s="9">
        <f t="shared" si="14"/>
        <v>4.24</v>
      </c>
      <c r="F239" s="8">
        <f t="shared" si="12"/>
        <v>924928</v>
      </c>
      <c r="G239" s="62">
        <f t="shared" si="15"/>
      </c>
      <c r="H239" s="3">
        <f t="shared" si="13"/>
        <v>0</v>
      </c>
    </row>
    <row r="240" spans="1:8" ht="15.75">
      <c r="A240" t="s">
        <v>233</v>
      </c>
      <c r="B240" s="4">
        <v>32.5</v>
      </c>
      <c r="C240" s="8">
        <v>222795879</v>
      </c>
      <c r="D240" s="49">
        <v>575341</v>
      </c>
      <c r="E240" s="9">
        <f t="shared" si="14"/>
        <v>2.5799999999999996</v>
      </c>
      <c r="F240" s="8">
        <f t="shared" si="12"/>
        <v>6855258</v>
      </c>
      <c r="G240" s="62">
        <f t="shared" si="15"/>
      </c>
      <c r="H240" s="3">
        <f t="shared" si="13"/>
        <v>0</v>
      </c>
    </row>
    <row r="241" spans="1:8" ht="15.75">
      <c r="A241" t="s">
        <v>234</v>
      </c>
      <c r="B241" s="4">
        <v>1732.1</v>
      </c>
      <c r="C241" s="8">
        <v>552481451</v>
      </c>
      <c r="D241" s="49">
        <v>5546136</v>
      </c>
      <c r="E241" s="9">
        <f t="shared" si="14"/>
        <v>10.040000000000001</v>
      </c>
      <c r="F241" s="8">
        <f t="shared" si="12"/>
        <v>318966</v>
      </c>
      <c r="G241" s="62">
        <f t="shared" si="15"/>
        <v>1829.19</v>
      </c>
      <c r="H241" s="3">
        <f t="shared" si="13"/>
        <v>3168340</v>
      </c>
    </row>
    <row r="242" spans="1:8" ht="15.75">
      <c r="A242" t="s">
        <v>235</v>
      </c>
      <c r="B242" s="4">
        <v>242</v>
      </c>
      <c r="C242" s="8">
        <v>140941121</v>
      </c>
      <c r="D242" s="49">
        <v>964650</v>
      </c>
      <c r="E242" s="9">
        <f t="shared" si="14"/>
        <v>6.84</v>
      </c>
      <c r="F242" s="8">
        <f t="shared" si="12"/>
        <v>582401</v>
      </c>
      <c r="G242" s="62">
        <f t="shared" si="15"/>
      </c>
      <c r="H242" s="3">
        <f t="shared" si="13"/>
        <v>0</v>
      </c>
    </row>
    <row r="243" spans="1:8" ht="15.75">
      <c r="A243" t="s">
        <v>236</v>
      </c>
      <c r="B243" s="4">
        <v>153.3</v>
      </c>
      <c r="C243" s="8">
        <v>59583514</v>
      </c>
      <c r="D243" s="49">
        <v>611260</v>
      </c>
      <c r="E243" s="9">
        <f t="shared" si="14"/>
        <v>10.26</v>
      </c>
      <c r="F243" s="8">
        <f t="shared" si="12"/>
        <v>388673</v>
      </c>
      <c r="G243" s="62">
        <f t="shared" si="15"/>
        <v>1327.99</v>
      </c>
      <c r="H243" s="3">
        <f t="shared" si="13"/>
        <v>203581</v>
      </c>
    </row>
    <row r="244" spans="1:8" ht="15.75">
      <c r="A244" t="s">
        <v>237</v>
      </c>
      <c r="B244" s="4">
        <v>3.5</v>
      </c>
      <c r="C244" s="8">
        <v>6392950</v>
      </c>
      <c r="D244" s="49">
        <v>0</v>
      </c>
      <c r="E244" s="9">
        <f t="shared" si="14"/>
      </c>
      <c r="F244" s="8">
        <f t="shared" si="12"/>
        <v>1826557</v>
      </c>
      <c r="G244" s="62">
        <f t="shared" si="15"/>
      </c>
      <c r="H244" s="3">
        <f t="shared" si="13"/>
        <v>0</v>
      </c>
    </row>
    <row r="245" spans="1:8" ht="15.75">
      <c r="A245" t="s">
        <v>238</v>
      </c>
      <c r="B245" s="4">
        <v>250.4</v>
      </c>
      <c r="C245" s="8">
        <v>118114886</v>
      </c>
      <c r="D245" s="49">
        <v>1240938</v>
      </c>
      <c r="E245" s="9">
        <f t="shared" si="14"/>
        <v>10.51</v>
      </c>
      <c r="F245" s="8">
        <f t="shared" si="12"/>
        <v>471705</v>
      </c>
      <c r="G245" s="62">
        <f t="shared" si="15"/>
        <v>730.99</v>
      </c>
      <c r="H245" s="3">
        <f t="shared" si="13"/>
        <v>183040</v>
      </c>
    </row>
    <row r="246" spans="1:8" ht="15.75">
      <c r="A246" t="s">
        <v>239</v>
      </c>
      <c r="B246" s="4">
        <v>348.5</v>
      </c>
      <c r="C246" s="8">
        <v>128875194</v>
      </c>
      <c r="D246" s="49">
        <v>1018160</v>
      </c>
      <c r="E246" s="9">
        <f t="shared" si="14"/>
        <v>7.9</v>
      </c>
      <c r="F246" s="8">
        <f t="shared" si="12"/>
        <v>369800</v>
      </c>
      <c r="G246" s="62">
        <f t="shared" si="15"/>
        <v>1463.69</v>
      </c>
      <c r="H246" s="3">
        <f t="shared" si="13"/>
        <v>510096</v>
      </c>
    </row>
    <row r="247" spans="1:8" ht="15.75">
      <c r="A247" t="s">
        <v>240</v>
      </c>
      <c r="B247" s="4">
        <v>208.5</v>
      </c>
      <c r="C247" s="8">
        <v>108312929</v>
      </c>
      <c r="D247" s="49">
        <v>843281</v>
      </c>
      <c r="E247" s="9">
        <f t="shared" si="14"/>
        <v>7.79</v>
      </c>
      <c r="F247" s="8">
        <f t="shared" si="12"/>
        <v>519486</v>
      </c>
      <c r="G247" s="62">
        <f t="shared" si="15"/>
        <v>387.45</v>
      </c>
      <c r="H247" s="3">
        <f t="shared" si="13"/>
        <v>80783</v>
      </c>
    </row>
    <row r="248" spans="1:8" ht="15.75">
      <c r="A248" t="s">
        <v>241</v>
      </c>
      <c r="B248" s="4">
        <v>539.2</v>
      </c>
      <c r="C248" s="8">
        <v>308610650</v>
      </c>
      <c r="D248" s="49">
        <v>2040311</v>
      </c>
      <c r="E248" s="9">
        <f t="shared" si="14"/>
        <v>6.61</v>
      </c>
      <c r="F248" s="8">
        <f t="shared" si="12"/>
        <v>572349</v>
      </c>
      <c r="G248" s="62">
        <f t="shared" si="15"/>
        <v>7.36</v>
      </c>
      <c r="H248" s="3">
        <f t="shared" si="13"/>
        <v>3969</v>
      </c>
    </row>
    <row r="249" spans="1:8" ht="15.75">
      <c r="A249" t="s">
        <v>242</v>
      </c>
      <c r="B249" s="4">
        <v>619.8</v>
      </c>
      <c r="C249" s="8">
        <v>171130840</v>
      </c>
      <c r="D249" s="49">
        <v>2274973</v>
      </c>
      <c r="E249" s="9">
        <f t="shared" si="14"/>
        <v>13.29</v>
      </c>
      <c r="F249" s="8">
        <f t="shared" si="12"/>
        <v>276107</v>
      </c>
      <c r="G249" s="62">
        <f t="shared" si="15"/>
        <v>2137.34</v>
      </c>
      <c r="H249" s="3">
        <f t="shared" si="13"/>
        <v>1324723</v>
      </c>
    </row>
    <row r="250" spans="1:8" ht="15.75">
      <c r="A250" t="s">
        <v>243</v>
      </c>
      <c r="B250" s="4">
        <v>2150.5</v>
      </c>
      <c r="C250" s="8">
        <v>1484478862</v>
      </c>
      <c r="D250" s="49">
        <v>9655217</v>
      </c>
      <c r="E250" s="9">
        <f t="shared" si="14"/>
        <v>6.5</v>
      </c>
      <c r="F250" s="8">
        <f t="shared" si="12"/>
        <v>690295</v>
      </c>
      <c r="G250" s="62">
        <f t="shared" si="15"/>
      </c>
      <c r="H250" s="3">
        <f t="shared" si="13"/>
        <v>0</v>
      </c>
    </row>
    <row r="251" spans="1:8" ht="15.75">
      <c r="A251" t="s">
        <v>244</v>
      </c>
      <c r="B251" s="4">
        <v>31.7</v>
      </c>
      <c r="C251" s="8">
        <v>16063435</v>
      </c>
      <c r="D251" s="49">
        <v>104446</v>
      </c>
      <c r="E251" s="9">
        <f t="shared" si="14"/>
        <v>6.5</v>
      </c>
      <c r="F251" s="8">
        <f t="shared" si="12"/>
        <v>506733</v>
      </c>
      <c r="G251" s="62">
        <f t="shared" si="15"/>
        <v>479.14</v>
      </c>
      <c r="H251" s="3">
        <f t="shared" si="13"/>
        <v>15189</v>
      </c>
    </row>
    <row r="252" spans="1:8" ht="15.75">
      <c r="A252" t="s">
        <v>245</v>
      </c>
      <c r="B252" s="4">
        <v>926.3</v>
      </c>
      <c r="C252" s="8">
        <v>1271790560</v>
      </c>
      <c r="D252" s="49">
        <v>4145120</v>
      </c>
      <c r="E252" s="9">
        <f t="shared" si="14"/>
        <v>3.26</v>
      </c>
      <c r="F252" s="8">
        <f t="shared" si="12"/>
        <v>1372979</v>
      </c>
      <c r="G252" s="62">
        <f t="shared" si="15"/>
      </c>
      <c r="H252" s="3">
        <f t="shared" si="13"/>
        <v>0</v>
      </c>
    </row>
    <row r="253" spans="1:8" ht="15.75">
      <c r="A253" t="s">
        <v>246</v>
      </c>
      <c r="B253" s="4">
        <v>196.5</v>
      </c>
      <c r="C253" s="8">
        <v>155841928</v>
      </c>
      <c r="D253" s="49">
        <v>603794</v>
      </c>
      <c r="E253" s="9">
        <f t="shared" si="14"/>
        <v>3.87</v>
      </c>
      <c r="F253" s="8">
        <f t="shared" si="12"/>
        <v>793089</v>
      </c>
      <c r="G253" s="62">
        <f t="shared" si="15"/>
      </c>
      <c r="H253" s="3">
        <f t="shared" si="13"/>
        <v>0</v>
      </c>
    </row>
    <row r="254" spans="1:8" ht="15.75">
      <c r="A254">
        <v>0</v>
      </c>
      <c r="C254" s="8">
        <v>0</v>
      </c>
      <c r="D254" s="49">
        <v>0</v>
      </c>
      <c r="E254" s="9">
        <f aca="true" t="shared" si="16" ref="E254:E263">IF(D254&gt;0,ROUND(D254/C254,5)*1000,"")</f>
      </c>
      <c r="F254" s="8">
        <f aca="true" t="shared" si="17" ref="F254:F263">IF(B254&gt;0,ROUND(C254/B254,0),"")</f>
      </c>
      <c r="G254" s="62">
        <f t="shared" si="15"/>
      </c>
      <c r="H254" s="3">
        <f aca="true" t="shared" si="18" ref="H254:H270">IF(G254="",0,ROUND(G254*B254,0))</f>
        <v>0</v>
      </c>
    </row>
    <row r="255" spans="1:8" ht="15.75">
      <c r="A255">
        <v>0</v>
      </c>
      <c r="C255" s="8">
        <v>0</v>
      </c>
      <c r="D255" s="49">
        <v>0</v>
      </c>
      <c r="E255" s="9">
        <f t="shared" si="16"/>
      </c>
      <c r="F255" s="8">
        <f t="shared" si="17"/>
      </c>
      <c r="G255" s="62">
        <f t="shared" si="15"/>
      </c>
      <c r="H255" s="3">
        <f t="shared" si="18"/>
        <v>0</v>
      </c>
    </row>
    <row r="256" spans="1:8" ht="15.75">
      <c r="A256" t="s">
        <v>271</v>
      </c>
      <c r="C256" s="8">
        <v>782320</v>
      </c>
      <c r="D256" s="49">
        <v>0</v>
      </c>
      <c r="E256" s="9">
        <f t="shared" si="16"/>
      </c>
      <c r="F256" s="8">
        <f t="shared" si="17"/>
      </c>
      <c r="G256" s="62">
        <f t="shared" si="15"/>
      </c>
      <c r="H256" s="3">
        <f t="shared" si="18"/>
        <v>0</v>
      </c>
    </row>
    <row r="257" spans="1:8" ht="15.75">
      <c r="A257" t="s">
        <v>251</v>
      </c>
      <c r="C257" s="8">
        <v>444</v>
      </c>
      <c r="D257" s="49">
        <v>0</v>
      </c>
      <c r="E257" s="9">
        <f t="shared" si="16"/>
      </c>
      <c r="F257" s="8">
        <f t="shared" si="17"/>
      </c>
      <c r="G257" s="62">
        <f t="shared" si="15"/>
      </c>
      <c r="H257" s="3">
        <f t="shared" si="18"/>
        <v>0</v>
      </c>
    </row>
    <row r="258" spans="1:8" ht="15.75">
      <c r="A258" t="s">
        <v>252</v>
      </c>
      <c r="C258" s="8">
        <v>91416</v>
      </c>
      <c r="D258" s="49">
        <v>0</v>
      </c>
      <c r="E258" s="9">
        <f t="shared" si="16"/>
      </c>
      <c r="F258" s="8">
        <f t="shared" si="17"/>
      </c>
      <c r="G258" s="62">
        <f t="shared" si="15"/>
      </c>
      <c r="H258" s="3">
        <f t="shared" si="18"/>
        <v>0</v>
      </c>
    </row>
    <row r="259" spans="1:8" ht="15.75">
      <c r="A259" t="s">
        <v>253</v>
      </c>
      <c r="C259" s="8">
        <v>20989</v>
      </c>
      <c r="D259" s="49">
        <v>0</v>
      </c>
      <c r="E259" s="9">
        <f t="shared" si="16"/>
      </c>
      <c r="F259" s="8">
        <f t="shared" si="17"/>
      </c>
      <c r="G259" s="62">
        <f t="shared" si="15"/>
      </c>
      <c r="H259" s="3">
        <f t="shared" si="18"/>
        <v>0</v>
      </c>
    </row>
    <row r="260" spans="1:8" ht="15.75">
      <c r="A260" t="s">
        <v>254</v>
      </c>
      <c r="C260" s="8">
        <v>165788</v>
      </c>
      <c r="D260" s="49">
        <v>0</v>
      </c>
      <c r="E260" s="9">
        <f t="shared" si="16"/>
      </c>
      <c r="F260" s="8">
        <f t="shared" si="17"/>
      </c>
      <c r="G260" s="62">
        <f t="shared" si="15"/>
      </c>
      <c r="H260" s="3">
        <f t="shared" si="18"/>
        <v>0</v>
      </c>
    </row>
    <row r="261" spans="1:8" ht="15.75">
      <c r="A261" t="s">
        <v>255</v>
      </c>
      <c r="C261" s="8">
        <v>0</v>
      </c>
      <c r="D261" s="49">
        <v>0</v>
      </c>
      <c r="E261" s="9">
        <f t="shared" si="16"/>
      </c>
      <c r="F261" s="8">
        <f t="shared" si="17"/>
      </c>
      <c r="G261" s="62">
        <f t="shared" si="15"/>
      </c>
      <c r="H261" s="3">
        <f t="shared" si="18"/>
        <v>0</v>
      </c>
    </row>
    <row r="262" spans="1:8" ht="15.75">
      <c r="A262" t="s">
        <v>267</v>
      </c>
      <c r="C262" s="8">
        <v>94413</v>
      </c>
      <c r="D262" s="49">
        <v>0</v>
      </c>
      <c r="E262" s="9">
        <f t="shared" si="16"/>
      </c>
      <c r="F262" s="8">
        <f t="shared" si="17"/>
      </c>
      <c r="G262" s="62">
        <f t="shared" si="15"/>
      </c>
      <c r="H262" s="3">
        <f t="shared" si="18"/>
        <v>0</v>
      </c>
    </row>
    <row r="263" spans="1:8" ht="15.75">
      <c r="A263" t="s">
        <v>256</v>
      </c>
      <c r="C263" s="8">
        <v>2721848</v>
      </c>
      <c r="D263" s="49">
        <v>0</v>
      </c>
      <c r="E263" s="9">
        <f t="shared" si="16"/>
      </c>
      <c r="F263" s="8">
        <f t="shared" si="17"/>
      </c>
      <c r="G263" s="62">
        <f t="shared" si="15"/>
      </c>
      <c r="H263" s="3">
        <f t="shared" si="18"/>
        <v>0</v>
      </c>
    </row>
    <row r="264" spans="1:8" ht="15.75">
      <c r="A264" t="s">
        <v>257</v>
      </c>
      <c r="C264" s="8">
        <v>0</v>
      </c>
      <c r="D264" s="49">
        <v>0</v>
      </c>
      <c r="E264" s="9">
        <f aca="true" t="shared" si="19" ref="E264:E271">IF(D264&gt;0,ROUND(D264/C264,5)*1000,"")</f>
      </c>
      <c r="F264" s="8">
        <f aca="true" t="shared" si="20" ref="F264:F271">IF(B264&gt;0,ROUND(C264/B264,0),"")</f>
      </c>
      <c r="G264" s="62">
        <f t="shared" si="15"/>
      </c>
      <c r="H264" s="3">
        <f t="shared" si="18"/>
        <v>0</v>
      </c>
    </row>
    <row r="265" spans="1:8" ht="15.75">
      <c r="A265" t="s">
        <v>258</v>
      </c>
      <c r="C265" s="8">
        <v>13842</v>
      </c>
      <c r="D265" s="49">
        <v>0</v>
      </c>
      <c r="E265" s="9">
        <f t="shared" si="19"/>
      </c>
      <c r="F265" s="8">
        <f t="shared" si="20"/>
      </c>
      <c r="G265" s="62">
        <f t="shared" si="15"/>
      </c>
      <c r="H265" s="3">
        <f t="shared" si="18"/>
        <v>0</v>
      </c>
    </row>
    <row r="266" spans="1:8" ht="15.75">
      <c r="A266" t="s">
        <v>259</v>
      </c>
      <c r="C266" s="8">
        <v>51500</v>
      </c>
      <c r="D266" s="49">
        <v>0</v>
      </c>
      <c r="E266" s="9">
        <f t="shared" si="19"/>
      </c>
      <c r="F266" s="8">
        <f t="shared" si="20"/>
      </c>
      <c r="G266" s="62">
        <f>IF(B266=0,"",IF($F$7-F266&gt;0,ROUND(($F$7-F266)*$E$7*0.001,2),""))</f>
      </c>
      <c r="H266" s="3">
        <f t="shared" si="18"/>
        <v>0</v>
      </c>
    </row>
    <row r="267" spans="1:8" ht="15.75">
      <c r="A267" t="s">
        <v>268</v>
      </c>
      <c r="C267" s="8">
        <v>0</v>
      </c>
      <c r="D267" s="49">
        <v>0</v>
      </c>
      <c r="E267" s="9">
        <f t="shared" si="19"/>
      </c>
      <c r="F267" s="8">
        <f t="shared" si="20"/>
      </c>
      <c r="G267" s="62">
        <f>IF(B267=0,"",IF($F$7-F267&gt;0,ROUND(($F$7-F267)*$E$7*0.001,2),""))</f>
      </c>
      <c r="H267" s="3">
        <f t="shared" si="18"/>
        <v>0</v>
      </c>
    </row>
    <row r="268" spans="1:8" ht="15.75">
      <c r="A268" t="s">
        <v>260</v>
      </c>
      <c r="C268" s="8">
        <v>5817617</v>
      </c>
      <c r="D268" s="49">
        <v>0</v>
      </c>
      <c r="E268" s="9">
        <f t="shared" si="19"/>
      </c>
      <c r="F268" s="8">
        <f t="shared" si="20"/>
      </c>
      <c r="G268" s="62">
        <f>IF(B268=0,"",IF($F$7-F268&gt;0,ROUND(($F$7-F268)*$E$7*0.001,2),""))</f>
      </c>
      <c r="H268" s="3">
        <f t="shared" si="18"/>
        <v>0</v>
      </c>
    </row>
    <row r="269" spans="1:8" ht="15.75">
      <c r="A269" t="s">
        <v>269</v>
      </c>
      <c r="C269" s="8">
        <v>1665011</v>
      </c>
      <c r="D269" s="49">
        <v>0</v>
      </c>
      <c r="E269" s="9">
        <f t="shared" si="19"/>
      </c>
      <c r="F269" s="8">
        <f t="shared" si="20"/>
      </c>
      <c r="G269" s="62">
        <f>IF(B269=0,"",IF($F$7-F269&gt;0,ROUND(($F$7-F269)*$E$7*0.001,2),""))</f>
      </c>
      <c r="H269" s="3">
        <f t="shared" si="18"/>
        <v>0</v>
      </c>
    </row>
    <row r="270" spans="1:8" ht="15.75">
      <c r="A270" t="s">
        <v>270</v>
      </c>
      <c r="C270" s="8">
        <v>5108200</v>
      </c>
      <c r="D270" s="49">
        <v>0</v>
      </c>
      <c r="E270" s="9">
        <f t="shared" si="19"/>
      </c>
      <c r="F270" s="8">
        <f t="shared" si="20"/>
      </c>
      <c r="G270" s="62">
        <f>IF(B270=0,"",IF($F$7-F270&gt;0,ROUND(($F$7-F270)*$E$7*0.001,2),""))</f>
      </c>
      <c r="H270" s="3">
        <f t="shared" si="18"/>
        <v>0</v>
      </c>
    </row>
    <row r="271" spans="3:6" ht="15.75">
      <c r="C271" s="8">
        <v>0</v>
      </c>
      <c r="D271" s="49">
        <v>0</v>
      </c>
      <c r="E271" s="9">
        <f t="shared" si="19"/>
      </c>
      <c r="F271" s="8">
        <f t="shared" si="20"/>
      </c>
    </row>
  </sheetData>
  <printOptions/>
  <pageMargins left="0.76" right="0.36" top="0.64" bottom="0.45" header="0.24" footer="0.21"/>
  <pageSetup horizontalDpi="600" verticalDpi="600" orientation="landscape" scale="85" r:id="rId1"/>
  <headerFooter alignWithMargins="0">
    <oddHeader>&amp;L&amp;9Info Services
NH Department of Education&amp;C&amp;"Arial,Bold"FY06 Equitable Education Aid 
Local Equalization Component&amp;R&amp;11August 1, 2005&amp;10
</oddHeader>
    <oddFooter>&amp;L&amp;9&amp;F /&amp;A&amp;C&amp;9page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zoomScale="75" zoomScaleNormal="75" workbookViewId="0" topLeftCell="A1">
      <selection activeCell="H19" sqref="H19"/>
    </sheetView>
  </sheetViews>
  <sheetFormatPr defaultColWidth="8.88671875" defaultRowHeight="15"/>
  <cols>
    <col min="7" max="7" width="19.6640625" style="0" customWidth="1"/>
    <col min="8" max="8" width="15.5546875" style="0" customWidth="1"/>
    <col min="9" max="9" width="14.88671875" style="0" bestFit="1" customWidth="1"/>
  </cols>
  <sheetData>
    <row r="2" ht="15">
      <c r="A2" t="s">
        <v>272</v>
      </c>
    </row>
    <row r="4" spans="1:9" ht="15">
      <c r="A4" s="48" t="s">
        <v>326</v>
      </c>
      <c r="H4" s="8">
        <v>114762715208</v>
      </c>
      <c r="I4" s="8"/>
    </row>
    <row r="5" spans="1:9" ht="15">
      <c r="A5" s="14" t="s">
        <v>327</v>
      </c>
      <c r="H5" s="4">
        <v>200153.8</v>
      </c>
      <c r="I5" s="8"/>
    </row>
    <row r="6" spans="1:9" ht="15">
      <c r="A6" t="s">
        <v>328</v>
      </c>
      <c r="E6" s="8"/>
      <c r="H6" s="8">
        <f>ROUND(H4/H5,0)</f>
        <v>573373</v>
      </c>
      <c r="I6" s="8"/>
    </row>
    <row r="7" spans="1:9" ht="15">
      <c r="A7" s="14" t="s">
        <v>329</v>
      </c>
      <c r="H7" s="8">
        <v>825538508</v>
      </c>
      <c r="I7" s="8"/>
    </row>
    <row r="8" spans="1:8" ht="15">
      <c r="A8" t="s">
        <v>330</v>
      </c>
      <c r="H8">
        <f>ROUND(H7/H4,5)</f>
        <v>0.00719</v>
      </c>
    </row>
    <row r="9" ht="15">
      <c r="A9" t="s">
        <v>273</v>
      </c>
    </row>
    <row r="10" spans="2:8" ht="15">
      <c r="B10" t="s">
        <v>319</v>
      </c>
      <c r="E10" s="8"/>
      <c r="H10" s="8">
        <f>H6</f>
        <v>573373</v>
      </c>
    </row>
    <row r="11" spans="2:8" ht="15">
      <c r="B11" t="s">
        <v>274</v>
      </c>
      <c r="G11" s="10" t="s">
        <v>275</v>
      </c>
      <c r="H11" s="11">
        <f>H8</f>
        <v>0.00719</v>
      </c>
    </row>
    <row r="12" ht="15.75">
      <c r="H12" s="12">
        <f>ROUND(H10*H11,0)</f>
        <v>4123</v>
      </c>
    </row>
    <row r="13" s="44" customFormat="1" ht="15"/>
    <row r="14" spans="1:8" s="44" customFormat="1" ht="15">
      <c r="A14" s="45"/>
      <c r="B14" s="2" t="s">
        <v>345</v>
      </c>
      <c r="C14" s="2"/>
      <c r="D14" s="2"/>
      <c r="H14" s="46"/>
    </row>
    <row r="15" spans="1:8" s="44" customFormat="1" ht="15">
      <c r="A15" s="45"/>
      <c r="B15" s="2" t="s">
        <v>349</v>
      </c>
      <c r="C15" s="2"/>
      <c r="D15" s="2"/>
      <c r="H15" s="47"/>
    </row>
    <row r="16" spans="2:8" s="44" customFormat="1" ht="15">
      <c r="B16" s="2"/>
      <c r="C16" s="2"/>
      <c r="D16" s="2"/>
      <c r="H16" s="46"/>
    </row>
    <row r="17" spans="1:8" s="2" customFormat="1" ht="15">
      <c r="A17" s="2" t="s">
        <v>354</v>
      </c>
      <c r="H17" s="75">
        <f>H12</f>
        <v>4123</v>
      </c>
    </row>
    <row r="18" spans="7:8" s="2" customFormat="1" ht="15">
      <c r="G18" s="73" t="s">
        <v>275</v>
      </c>
      <c r="H18" s="74">
        <v>0.95</v>
      </c>
    </row>
    <row r="19" s="2" customFormat="1" ht="15">
      <c r="H19" s="75">
        <f>ROUND(H17*H18,0)</f>
        <v>3917</v>
      </c>
    </row>
    <row r="20" s="2" customFormat="1" ht="15"/>
    <row r="21" s="2" customFormat="1" ht="15"/>
    <row r="22" spans="2:4" ht="15">
      <c r="B22" s="2"/>
      <c r="C22" s="2"/>
      <c r="D22" s="2"/>
    </row>
  </sheetData>
  <printOptions/>
  <pageMargins left="1.07" right="0.75" top="1.23" bottom="1" header="0.5" footer="0.5"/>
  <pageSetup horizontalDpi="600" verticalDpi="600" orientation="landscape" r:id="rId1"/>
  <headerFooter alignWithMargins="0">
    <oddHeader>&amp;L&amp;8Info Services
NH Department
of Education&amp;C&amp;"Arial,Bold"Per Pupil Targeted 
Rate Calculation for
FY06 Equitable Education Aid&amp;R&amp;10August 1, 2005</oddHeader>
    <oddFooter>&amp;L&amp;F/&amp;A&amp;Cpage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73"/>
  <sheetViews>
    <sheetView zoomScale="75" zoomScaleNormal="75" workbookViewId="0" topLeftCell="A1">
      <pane xSplit="1" ySplit="7" topLeftCell="C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0" sqref="H10"/>
    </sheetView>
  </sheetViews>
  <sheetFormatPr defaultColWidth="8.88671875" defaultRowHeight="15"/>
  <cols>
    <col min="1" max="1" width="16.99609375" style="0" customWidth="1"/>
    <col min="2" max="2" width="9.6640625" style="0" customWidth="1"/>
    <col min="3" max="3" width="8.99609375" style="0" customWidth="1"/>
    <col min="4" max="4" width="6.77734375" style="0" customWidth="1"/>
    <col min="5" max="5" width="7.10546875" style="0" customWidth="1"/>
    <col min="6" max="6" width="8.77734375" style="0" customWidth="1"/>
    <col min="7" max="7" width="10.77734375" style="19" customWidth="1"/>
    <col min="8" max="9" width="10.88671875" style="0" customWidth="1"/>
    <col min="10" max="10" width="9.4453125" style="2" customWidth="1"/>
    <col min="11" max="11" width="9.88671875" style="0" customWidth="1"/>
    <col min="12" max="12" width="9.99609375" style="0" customWidth="1"/>
  </cols>
  <sheetData>
    <row r="1" spans="8:10" ht="15">
      <c r="H1" s="11"/>
      <c r="I1" s="11"/>
      <c r="J1" s="65"/>
    </row>
    <row r="2" spans="1:12" s="25" customFormat="1" ht="15">
      <c r="A2" s="26" t="s">
        <v>333</v>
      </c>
      <c r="B2" s="6" t="s">
        <v>289</v>
      </c>
      <c r="C2" s="18" t="s">
        <v>261</v>
      </c>
      <c r="D2" s="18"/>
      <c r="F2" s="6" t="s">
        <v>289</v>
      </c>
      <c r="G2" s="31" t="s">
        <v>331</v>
      </c>
      <c r="H2" s="88" t="s">
        <v>355</v>
      </c>
      <c r="I2" s="89"/>
      <c r="J2" s="89"/>
      <c r="K2" s="76">
        <v>1.5</v>
      </c>
      <c r="L2" s="6" t="s">
        <v>247</v>
      </c>
    </row>
    <row r="3" spans="1:12" s="25" customFormat="1" ht="15">
      <c r="A3" s="26" t="s">
        <v>312</v>
      </c>
      <c r="B3" s="6" t="s">
        <v>0</v>
      </c>
      <c r="C3" s="18" t="s">
        <v>297</v>
      </c>
      <c r="D3" s="18" t="s">
        <v>339</v>
      </c>
      <c r="E3" s="6" t="s">
        <v>289</v>
      </c>
      <c r="F3" s="6" t="s">
        <v>313</v>
      </c>
      <c r="G3" s="31" t="s">
        <v>318</v>
      </c>
      <c r="H3" s="33" t="s">
        <v>277</v>
      </c>
      <c r="I3" s="32" t="s">
        <v>299</v>
      </c>
      <c r="J3" s="32" t="s">
        <v>279</v>
      </c>
      <c r="K3" s="34" t="s">
        <v>356</v>
      </c>
      <c r="L3" s="6" t="s">
        <v>280</v>
      </c>
    </row>
    <row r="4" spans="1:12" s="25" customFormat="1" ht="15">
      <c r="A4" s="26" t="s">
        <v>311</v>
      </c>
      <c r="B4" s="6" t="s">
        <v>304</v>
      </c>
      <c r="C4" s="18" t="s">
        <v>310</v>
      </c>
      <c r="D4" s="18" t="s">
        <v>340</v>
      </c>
      <c r="E4" s="6" t="s">
        <v>277</v>
      </c>
      <c r="F4" s="6" t="s">
        <v>344</v>
      </c>
      <c r="G4" s="31" t="s">
        <v>316</v>
      </c>
      <c r="H4" s="33" t="s">
        <v>278</v>
      </c>
      <c r="I4" s="32" t="s">
        <v>275</v>
      </c>
      <c r="J4" s="32" t="s">
        <v>275</v>
      </c>
      <c r="K4" s="34" t="s">
        <v>357</v>
      </c>
      <c r="L4" s="6" t="s">
        <v>281</v>
      </c>
    </row>
    <row r="5" spans="1:12" s="25" customFormat="1" ht="15">
      <c r="A5" s="26"/>
      <c r="B5" s="6" t="s">
        <v>291</v>
      </c>
      <c r="C5" s="18" t="s">
        <v>250</v>
      </c>
      <c r="D5" s="18" t="s">
        <v>341</v>
      </c>
      <c r="E5" s="6" t="s">
        <v>0</v>
      </c>
      <c r="F5" s="6" t="s">
        <v>314</v>
      </c>
      <c r="G5" s="43" t="s">
        <v>317</v>
      </c>
      <c r="H5" s="63"/>
      <c r="I5" s="58"/>
      <c r="J5" s="58"/>
      <c r="K5" s="34" t="s">
        <v>358</v>
      </c>
      <c r="L5" s="6"/>
    </row>
    <row r="6" spans="1:11" s="25" customFormat="1" ht="15">
      <c r="A6" s="72"/>
      <c r="B6" s="26"/>
      <c r="C6" s="18"/>
      <c r="D6" s="18"/>
      <c r="E6" s="6"/>
      <c r="F6" s="6" t="s">
        <v>315</v>
      </c>
      <c r="G6" s="31" t="s">
        <v>298</v>
      </c>
      <c r="H6" s="80">
        <f>'Target Rate'!H19</f>
        <v>3917</v>
      </c>
      <c r="I6" s="81">
        <f>'Target Rate'!H19</f>
        <v>3917</v>
      </c>
      <c r="J6" s="82">
        <v>1000</v>
      </c>
      <c r="K6" s="83">
        <v>190</v>
      </c>
    </row>
    <row r="7" spans="1:12" s="27" customFormat="1" ht="15">
      <c r="A7" s="27" t="s">
        <v>262</v>
      </c>
      <c r="B7" s="28">
        <f aca="true" t="shared" si="0" ref="B7:L7">SUM(B9:B253)</f>
        <v>200153.80000000005</v>
      </c>
      <c r="C7" s="29">
        <f>'Local Equal Aid'!F7</f>
        <v>573373</v>
      </c>
      <c r="D7" s="29">
        <v>57575</v>
      </c>
      <c r="E7" s="28">
        <f t="shared" si="0"/>
        <v>28830</v>
      </c>
      <c r="F7" s="29">
        <f t="shared" si="0"/>
        <v>32117</v>
      </c>
      <c r="G7" s="53">
        <f t="shared" si="0"/>
        <v>3200</v>
      </c>
      <c r="H7" s="64">
        <f t="shared" si="0"/>
        <v>99771478</v>
      </c>
      <c r="I7" s="64">
        <f t="shared" si="0"/>
        <v>114830772</v>
      </c>
      <c r="J7" s="29">
        <f t="shared" si="0"/>
        <v>2994900</v>
      </c>
      <c r="K7" s="29">
        <f t="shared" si="0"/>
        <v>32797306</v>
      </c>
      <c r="L7" s="29">
        <f t="shared" si="0"/>
        <v>250394456</v>
      </c>
    </row>
    <row r="8" spans="2:7" s="38" customFormat="1" ht="15">
      <c r="B8" s="26"/>
      <c r="C8" s="41"/>
      <c r="D8" s="41"/>
      <c r="G8" s="42" t="s">
        <v>1</v>
      </c>
    </row>
    <row r="9" spans="1:12" ht="15">
      <c r="A9" t="s">
        <v>2</v>
      </c>
      <c r="B9" s="77">
        <v>145.8</v>
      </c>
      <c r="C9" s="8">
        <v>392890</v>
      </c>
      <c r="D9" s="8">
        <v>41397</v>
      </c>
      <c r="E9" s="13">
        <v>15.1</v>
      </c>
      <c r="F9" s="56">
        <v>18</v>
      </c>
      <c r="G9" s="20">
        <v>0</v>
      </c>
      <c r="H9" s="8">
        <f aca="true" t="shared" si="1" ref="H9:H72">IF(C9&lt;($K$2*$C$7),IF(D9&lt;$K$2*$D$7,ROUND(E9*$H$6,0),0),0)</f>
        <v>59147</v>
      </c>
      <c r="I9" s="8">
        <f aca="true" t="shared" si="2" ref="I9:I72">IF(C9&lt;($K$2*$C$7),IF(D9&lt;$K$2*$D$7,ROUND(F9*$I$6,0),0),0)</f>
        <v>70506</v>
      </c>
      <c r="J9" s="8">
        <f aca="true" t="shared" si="3" ref="J9:J72">IF(C9&lt;($K$2*$C$7),IF(D9&lt;$K$2*$D$7,ROUND(G9*$J$6,0),0),0)</f>
        <v>0</v>
      </c>
      <c r="K9" s="8">
        <f aca="true" t="shared" si="4" ref="K9:K72">IF(C9&lt;($K$2*$C$7),IF(D9&lt;$K$2*$D$7,ROUND(B9*$K$6,0),0),0)</f>
        <v>27702</v>
      </c>
      <c r="L9" s="8">
        <f>H9+I9+J9+K9</f>
        <v>157355</v>
      </c>
    </row>
    <row r="10" spans="1:12" ht="15">
      <c r="A10" t="s">
        <v>3</v>
      </c>
      <c r="B10" s="77">
        <v>130.7</v>
      </c>
      <c r="C10" s="8">
        <v>485915</v>
      </c>
      <c r="D10" s="8">
        <v>39250</v>
      </c>
      <c r="E10" s="13">
        <v>26.5</v>
      </c>
      <c r="F10" s="56">
        <v>62</v>
      </c>
      <c r="G10" s="20">
        <v>0</v>
      </c>
      <c r="H10" s="8">
        <f t="shared" si="1"/>
        <v>103801</v>
      </c>
      <c r="I10" s="8">
        <f t="shared" si="2"/>
        <v>242854</v>
      </c>
      <c r="J10" s="8">
        <f t="shared" si="3"/>
        <v>0</v>
      </c>
      <c r="K10" s="8">
        <f t="shared" si="4"/>
        <v>24833</v>
      </c>
      <c r="L10" s="8">
        <f aca="true" t="shared" si="5" ref="L10:L73">H10+I10+J10+K10</f>
        <v>371488</v>
      </c>
    </row>
    <row r="11" spans="1:12" ht="15">
      <c r="A11" t="s">
        <v>4</v>
      </c>
      <c r="B11" s="77">
        <v>261.6</v>
      </c>
      <c r="C11" s="8">
        <v>449094</v>
      </c>
      <c r="D11" s="8">
        <v>45938</v>
      </c>
      <c r="E11" s="13">
        <v>32.1</v>
      </c>
      <c r="F11" s="56">
        <v>49</v>
      </c>
      <c r="G11" s="20">
        <v>1.6</v>
      </c>
      <c r="H11" s="8">
        <f t="shared" si="1"/>
        <v>125736</v>
      </c>
      <c r="I11" s="8">
        <f t="shared" si="2"/>
        <v>191933</v>
      </c>
      <c r="J11" s="8">
        <f t="shared" si="3"/>
        <v>1600</v>
      </c>
      <c r="K11" s="8">
        <f t="shared" si="4"/>
        <v>49704</v>
      </c>
      <c r="L11" s="8">
        <f t="shared" si="5"/>
        <v>368973</v>
      </c>
    </row>
    <row r="12" spans="1:12" ht="15">
      <c r="A12" t="s">
        <v>5</v>
      </c>
      <c r="B12" s="77">
        <v>782.3</v>
      </c>
      <c r="C12" s="8">
        <v>254902</v>
      </c>
      <c r="D12" s="8">
        <v>51659</v>
      </c>
      <c r="E12" s="13">
        <v>123.9</v>
      </c>
      <c r="F12" s="56">
        <v>157</v>
      </c>
      <c r="G12" s="20">
        <v>0</v>
      </c>
      <c r="H12" s="8">
        <f t="shared" si="1"/>
        <v>485316</v>
      </c>
      <c r="I12" s="8">
        <f t="shared" si="2"/>
        <v>614969</v>
      </c>
      <c r="J12" s="8">
        <f t="shared" si="3"/>
        <v>0</v>
      </c>
      <c r="K12" s="8">
        <f t="shared" si="4"/>
        <v>148637</v>
      </c>
      <c r="L12" s="8">
        <f t="shared" si="5"/>
        <v>1248922</v>
      </c>
    </row>
    <row r="13" spans="1:12" ht="15">
      <c r="A13" t="s">
        <v>6</v>
      </c>
      <c r="B13" s="77">
        <v>335.8</v>
      </c>
      <c r="C13" s="8">
        <v>369768</v>
      </c>
      <c r="D13" s="8">
        <v>47311</v>
      </c>
      <c r="E13" s="13">
        <v>43.3</v>
      </c>
      <c r="F13" s="56">
        <v>70</v>
      </c>
      <c r="G13" s="20">
        <v>0</v>
      </c>
      <c r="H13" s="8">
        <f t="shared" si="1"/>
        <v>169606</v>
      </c>
      <c r="I13" s="8">
        <f t="shared" si="2"/>
        <v>274190</v>
      </c>
      <c r="J13" s="8">
        <f t="shared" si="3"/>
        <v>0</v>
      </c>
      <c r="K13" s="8">
        <f t="shared" si="4"/>
        <v>63802</v>
      </c>
      <c r="L13" s="8">
        <f t="shared" si="5"/>
        <v>507598</v>
      </c>
    </row>
    <row r="14" spans="1:12" ht="15">
      <c r="A14" t="s">
        <v>7</v>
      </c>
      <c r="B14" s="77">
        <v>691.4</v>
      </c>
      <c r="C14" s="8">
        <v>1436755</v>
      </c>
      <c r="D14" s="8">
        <v>46467</v>
      </c>
      <c r="E14" s="13">
        <v>81.2</v>
      </c>
      <c r="F14" s="56">
        <v>151</v>
      </c>
      <c r="G14" s="20">
        <v>0</v>
      </c>
      <c r="H14" s="8">
        <f t="shared" si="1"/>
        <v>0</v>
      </c>
      <c r="I14" s="8">
        <f t="shared" si="2"/>
        <v>0</v>
      </c>
      <c r="J14" s="8">
        <f t="shared" si="3"/>
        <v>0</v>
      </c>
      <c r="K14" s="8">
        <f t="shared" si="4"/>
        <v>0</v>
      </c>
      <c r="L14" s="8">
        <f t="shared" si="5"/>
        <v>0</v>
      </c>
    </row>
    <row r="15" spans="1:12" ht="15">
      <c r="A15" t="s">
        <v>8</v>
      </c>
      <c r="B15" s="77">
        <v>2404.3</v>
      </c>
      <c r="C15" s="8">
        <v>543751</v>
      </c>
      <c r="D15" s="8">
        <v>97913</v>
      </c>
      <c r="E15" s="13">
        <v>281.7</v>
      </c>
      <c r="F15" s="56">
        <v>69</v>
      </c>
      <c r="G15" s="20">
        <v>3</v>
      </c>
      <c r="H15" s="8">
        <f t="shared" si="1"/>
        <v>0</v>
      </c>
      <c r="I15" s="8">
        <f t="shared" si="2"/>
        <v>0</v>
      </c>
      <c r="J15" s="8">
        <f t="shared" si="3"/>
        <v>0</v>
      </c>
      <c r="K15" s="8">
        <f t="shared" si="4"/>
        <v>0</v>
      </c>
      <c r="L15" s="8">
        <f t="shared" si="5"/>
        <v>0</v>
      </c>
    </row>
    <row r="16" spans="1:12" ht="15">
      <c r="A16" t="s">
        <v>9</v>
      </c>
      <c r="B16" s="77">
        <v>335.7</v>
      </c>
      <c r="C16" s="8">
        <v>478478</v>
      </c>
      <c r="D16" s="8">
        <v>52212</v>
      </c>
      <c r="E16" s="13">
        <v>42.2</v>
      </c>
      <c r="F16" s="56">
        <v>57</v>
      </c>
      <c r="G16" s="20">
        <v>0</v>
      </c>
      <c r="H16" s="8">
        <f t="shared" si="1"/>
        <v>165297</v>
      </c>
      <c r="I16" s="8">
        <f t="shared" si="2"/>
        <v>223269</v>
      </c>
      <c r="J16" s="8">
        <f t="shared" si="3"/>
        <v>0</v>
      </c>
      <c r="K16" s="8">
        <f t="shared" si="4"/>
        <v>63783</v>
      </c>
      <c r="L16" s="8">
        <f t="shared" si="5"/>
        <v>452349</v>
      </c>
    </row>
    <row r="17" spans="1:12" ht="15">
      <c r="A17" t="s">
        <v>10</v>
      </c>
      <c r="B17" s="77">
        <v>522.5</v>
      </c>
      <c r="C17" s="8">
        <v>313123</v>
      </c>
      <c r="D17" s="8">
        <v>50650</v>
      </c>
      <c r="E17" s="13">
        <v>110.7</v>
      </c>
      <c r="F17" s="56">
        <v>117</v>
      </c>
      <c r="G17" s="20">
        <v>2.3</v>
      </c>
      <c r="H17" s="8">
        <f t="shared" si="1"/>
        <v>433612</v>
      </c>
      <c r="I17" s="8">
        <f t="shared" si="2"/>
        <v>458289</v>
      </c>
      <c r="J17" s="8">
        <f t="shared" si="3"/>
        <v>2300</v>
      </c>
      <c r="K17" s="8">
        <f t="shared" si="4"/>
        <v>99275</v>
      </c>
      <c r="L17" s="8">
        <f t="shared" si="5"/>
        <v>993476</v>
      </c>
    </row>
    <row r="18" spans="1:12" ht="15">
      <c r="A18" t="s">
        <v>11</v>
      </c>
      <c r="B18" s="77">
        <v>268.8</v>
      </c>
      <c r="C18" s="8">
        <v>525513</v>
      </c>
      <c r="D18" s="8">
        <v>38487</v>
      </c>
      <c r="E18" s="13">
        <v>34.7</v>
      </c>
      <c r="F18" s="56">
        <v>72</v>
      </c>
      <c r="G18" s="20">
        <v>0</v>
      </c>
      <c r="H18" s="8">
        <f t="shared" si="1"/>
        <v>135920</v>
      </c>
      <c r="I18" s="8">
        <f t="shared" si="2"/>
        <v>282024</v>
      </c>
      <c r="J18" s="8">
        <f t="shared" si="3"/>
        <v>0</v>
      </c>
      <c r="K18" s="8">
        <f t="shared" si="4"/>
        <v>51072</v>
      </c>
      <c r="L18" s="8">
        <f t="shared" si="5"/>
        <v>469016</v>
      </c>
    </row>
    <row r="19" spans="1:12" ht="15">
      <c r="A19" t="s">
        <v>12</v>
      </c>
      <c r="B19" s="77">
        <v>1017.9</v>
      </c>
      <c r="C19" s="8">
        <v>758966</v>
      </c>
      <c r="D19" s="8">
        <v>77631</v>
      </c>
      <c r="E19" s="13">
        <v>157.8</v>
      </c>
      <c r="F19" s="56">
        <v>14</v>
      </c>
      <c r="G19" s="20">
        <v>1.1</v>
      </c>
      <c r="H19" s="8">
        <f t="shared" si="1"/>
        <v>618103</v>
      </c>
      <c r="I19" s="8">
        <f t="shared" si="2"/>
        <v>54838</v>
      </c>
      <c r="J19" s="8">
        <f t="shared" si="3"/>
        <v>1100</v>
      </c>
      <c r="K19" s="8">
        <f t="shared" si="4"/>
        <v>193401</v>
      </c>
      <c r="L19" s="8">
        <f t="shared" si="5"/>
        <v>867442</v>
      </c>
    </row>
    <row r="20" spans="1:12" ht="15">
      <c r="A20" t="s">
        <v>13</v>
      </c>
      <c r="B20" s="77">
        <v>909</v>
      </c>
      <c r="C20" s="8">
        <v>503194</v>
      </c>
      <c r="D20" s="8">
        <v>72578</v>
      </c>
      <c r="E20" s="13">
        <v>106.8</v>
      </c>
      <c r="F20" s="56">
        <v>46</v>
      </c>
      <c r="G20" s="20">
        <v>0</v>
      </c>
      <c r="H20" s="8">
        <f t="shared" si="1"/>
        <v>418336</v>
      </c>
      <c r="I20" s="8">
        <f t="shared" si="2"/>
        <v>180182</v>
      </c>
      <c r="J20" s="8">
        <f t="shared" si="3"/>
        <v>0</v>
      </c>
      <c r="K20" s="8">
        <f t="shared" si="4"/>
        <v>172710</v>
      </c>
      <c r="L20" s="8">
        <f t="shared" si="5"/>
        <v>771228</v>
      </c>
    </row>
    <row r="21" spans="1:12" ht="15">
      <c r="A21" t="s">
        <v>14</v>
      </c>
      <c r="B21" s="77">
        <v>778</v>
      </c>
      <c r="C21" s="8">
        <v>404728</v>
      </c>
      <c r="D21" s="8">
        <v>49404</v>
      </c>
      <c r="E21" s="13">
        <v>87.4</v>
      </c>
      <c r="F21" s="56">
        <v>127</v>
      </c>
      <c r="G21" s="20">
        <v>4</v>
      </c>
      <c r="H21" s="8">
        <f t="shared" si="1"/>
        <v>342346</v>
      </c>
      <c r="I21" s="8">
        <f t="shared" si="2"/>
        <v>497459</v>
      </c>
      <c r="J21" s="8">
        <f t="shared" si="3"/>
        <v>4000</v>
      </c>
      <c r="K21" s="8">
        <f t="shared" si="4"/>
        <v>147820</v>
      </c>
      <c r="L21" s="8">
        <f t="shared" si="5"/>
        <v>991625</v>
      </c>
    </row>
    <row r="22" spans="1:12" ht="15">
      <c r="A22" t="s">
        <v>15</v>
      </c>
      <c r="B22" s="77">
        <v>1280.3</v>
      </c>
      <c r="C22" s="8">
        <v>434983</v>
      </c>
      <c r="D22" s="8">
        <v>56136</v>
      </c>
      <c r="E22" s="13">
        <v>205.5</v>
      </c>
      <c r="F22" s="56">
        <v>136</v>
      </c>
      <c r="G22" s="20">
        <v>0</v>
      </c>
      <c r="H22" s="8">
        <f t="shared" si="1"/>
        <v>804944</v>
      </c>
      <c r="I22" s="8">
        <f t="shared" si="2"/>
        <v>532712</v>
      </c>
      <c r="J22" s="8">
        <f t="shared" si="3"/>
        <v>0</v>
      </c>
      <c r="K22" s="8">
        <f t="shared" si="4"/>
        <v>243257</v>
      </c>
      <c r="L22" s="8">
        <f t="shared" si="5"/>
        <v>1580913</v>
      </c>
    </row>
    <row r="23" spans="1:12" ht="15">
      <c r="A23" t="s">
        <v>16</v>
      </c>
      <c r="B23" s="77">
        <v>449.2</v>
      </c>
      <c r="C23" s="8">
        <v>1414382</v>
      </c>
      <c r="D23" s="8">
        <v>43203</v>
      </c>
      <c r="E23" s="13">
        <v>52.6</v>
      </c>
      <c r="F23" s="56">
        <v>88</v>
      </c>
      <c r="G23" s="20">
        <v>0</v>
      </c>
      <c r="H23" s="8">
        <f t="shared" si="1"/>
        <v>0</v>
      </c>
      <c r="I23" s="8">
        <f t="shared" si="2"/>
        <v>0</v>
      </c>
      <c r="J23" s="8">
        <f t="shared" si="3"/>
        <v>0</v>
      </c>
      <c r="K23" s="8">
        <f t="shared" si="4"/>
        <v>0</v>
      </c>
      <c r="L23" s="8">
        <f t="shared" si="5"/>
        <v>0</v>
      </c>
    </row>
    <row r="24" spans="1:12" ht="15">
      <c r="A24" t="s">
        <v>17</v>
      </c>
      <c r="B24" s="77">
        <v>141</v>
      </c>
      <c r="C24" s="8">
        <v>458687</v>
      </c>
      <c r="D24" s="8">
        <v>47000</v>
      </c>
      <c r="E24" s="13">
        <v>16.3</v>
      </c>
      <c r="F24" s="56">
        <v>48</v>
      </c>
      <c r="G24" s="20">
        <v>0</v>
      </c>
      <c r="H24" s="8">
        <f t="shared" si="1"/>
        <v>63847</v>
      </c>
      <c r="I24" s="8">
        <f t="shared" si="2"/>
        <v>188016</v>
      </c>
      <c r="J24" s="8">
        <f t="shared" si="3"/>
        <v>0</v>
      </c>
      <c r="K24" s="8">
        <f t="shared" si="4"/>
        <v>26790</v>
      </c>
      <c r="L24" s="8">
        <f t="shared" si="5"/>
        <v>278653</v>
      </c>
    </row>
    <row r="25" spans="1:12" ht="15">
      <c r="A25" t="s">
        <v>18</v>
      </c>
      <c r="B25" s="77">
        <v>3515.6</v>
      </c>
      <c r="C25" s="8">
        <v>705524</v>
      </c>
      <c r="D25" s="8">
        <v>91868</v>
      </c>
      <c r="E25" s="13">
        <v>420.5</v>
      </c>
      <c r="F25" s="56">
        <v>63</v>
      </c>
      <c r="G25" s="20">
        <v>53</v>
      </c>
      <c r="H25" s="8">
        <f t="shared" si="1"/>
        <v>0</v>
      </c>
      <c r="I25" s="8">
        <f t="shared" si="2"/>
        <v>0</v>
      </c>
      <c r="J25" s="8">
        <f t="shared" si="3"/>
        <v>0</v>
      </c>
      <c r="K25" s="8">
        <f t="shared" si="4"/>
        <v>0</v>
      </c>
      <c r="L25" s="8">
        <f t="shared" si="5"/>
        <v>0</v>
      </c>
    </row>
    <row r="26" spans="1:12" ht="15">
      <c r="A26" t="s">
        <v>19</v>
      </c>
      <c r="B26" s="77">
        <v>1192.5</v>
      </c>
      <c r="C26" s="8">
        <v>413630</v>
      </c>
      <c r="D26" s="8">
        <v>53125</v>
      </c>
      <c r="E26" s="13">
        <v>170</v>
      </c>
      <c r="F26" s="56">
        <v>262</v>
      </c>
      <c r="G26" s="20">
        <v>1.5</v>
      </c>
      <c r="H26" s="8">
        <f t="shared" si="1"/>
        <v>665890</v>
      </c>
      <c r="I26" s="8">
        <f t="shared" si="2"/>
        <v>1026254</v>
      </c>
      <c r="J26" s="8">
        <f t="shared" si="3"/>
        <v>1500</v>
      </c>
      <c r="K26" s="8">
        <f t="shared" si="4"/>
        <v>226575</v>
      </c>
      <c r="L26" s="8">
        <f t="shared" si="5"/>
        <v>1920219</v>
      </c>
    </row>
    <row r="27" spans="1:12" ht="15">
      <c r="A27" t="s">
        <v>20</v>
      </c>
      <c r="B27" s="77">
        <v>235.5</v>
      </c>
      <c r="C27" s="8">
        <v>333473</v>
      </c>
      <c r="D27" s="8">
        <v>52153</v>
      </c>
      <c r="E27" s="13">
        <v>43.5</v>
      </c>
      <c r="F27" s="56">
        <v>44</v>
      </c>
      <c r="G27" s="20">
        <v>1</v>
      </c>
      <c r="H27" s="8">
        <f t="shared" si="1"/>
        <v>170390</v>
      </c>
      <c r="I27" s="8">
        <f t="shared" si="2"/>
        <v>172348</v>
      </c>
      <c r="J27" s="8">
        <f t="shared" si="3"/>
        <v>1000</v>
      </c>
      <c r="K27" s="8">
        <f t="shared" si="4"/>
        <v>44745</v>
      </c>
      <c r="L27" s="8">
        <f t="shared" si="5"/>
        <v>388483</v>
      </c>
    </row>
    <row r="28" spans="1:12" ht="15">
      <c r="A28" t="s">
        <v>21</v>
      </c>
      <c r="B28" s="77">
        <v>33.8</v>
      </c>
      <c r="C28" s="8">
        <v>511563</v>
      </c>
      <c r="D28" s="8">
        <v>40417</v>
      </c>
      <c r="E28" s="13">
        <v>5.7</v>
      </c>
      <c r="F28" s="56">
        <v>15</v>
      </c>
      <c r="G28" s="20">
        <v>0</v>
      </c>
      <c r="H28" s="8">
        <f t="shared" si="1"/>
        <v>22327</v>
      </c>
      <c r="I28" s="8">
        <f t="shared" si="2"/>
        <v>58755</v>
      </c>
      <c r="J28" s="8">
        <f t="shared" si="3"/>
        <v>0</v>
      </c>
      <c r="K28" s="8">
        <f t="shared" si="4"/>
        <v>6422</v>
      </c>
      <c r="L28" s="8">
        <f t="shared" si="5"/>
        <v>87504</v>
      </c>
    </row>
    <row r="29" spans="1:12" ht="15">
      <c r="A29" t="s">
        <v>22</v>
      </c>
      <c r="B29" s="77">
        <v>1444.4</v>
      </c>
      <c r="C29" s="8">
        <v>205070</v>
      </c>
      <c r="D29" s="8">
        <v>38750</v>
      </c>
      <c r="E29" s="13">
        <v>156.1</v>
      </c>
      <c r="F29" s="56">
        <v>540</v>
      </c>
      <c r="G29" s="20">
        <v>0</v>
      </c>
      <c r="H29" s="8">
        <f t="shared" si="1"/>
        <v>611444</v>
      </c>
      <c r="I29" s="8">
        <f t="shared" si="2"/>
        <v>2115180</v>
      </c>
      <c r="J29" s="8">
        <f t="shared" si="3"/>
        <v>0</v>
      </c>
      <c r="K29" s="8">
        <f t="shared" si="4"/>
        <v>274436</v>
      </c>
      <c r="L29" s="8">
        <f t="shared" si="5"/>
        <v>3001060</v>
      </c>
    </row>
    <row r="30" spans="1:12" ht="15">
      <c r="A30" t="s">
        <v>23</v>
      </c>
      <c r="B30" s="77">
        <v>386.8</v>
      </c>
      <c r="C30" s="8">
        <v>481698</v>
      </c>
      <c r="D30" s="8">
        <v>48333</v>
      </c>
      <c r="E30" s="13">
        <v>44.9</v>
      </c>
      <c r="F30" s="56">
        <v>124</v>
      </c>
      <c r="G30" s="20">
        <v>3</v>
      </c>
      <c r="H30" s="8">
        <f t="shared" si="1"/>
        <v>175873</v>
      </c>
      <c r="I30" s="8">
        <f t="shared" si="2"/>
        <v>485708</v>
      </c>
      <c r="J30" s="8">
        <f t="shared" si="3"/>
        <v>3000</v>
      </c>
      <c r="K30" s="8">
        <f t="shared" si="4"/>
        <v>73492</v>
      </c>
      <c r="L30" s="8">
        <f t="shared" si="5"/>
        <v>738073</v>
      </c>
    </row>
    <row r="31" spans="1:12" ht="15">
      <c r="A31" t="s">
        <v>24</v>
      </c>
      <c r="B31" s="77">
        <v>542.2</v>
      </c>
      <c r="C31" s="8">
        <v>347811</v>
      </c>
      <c r="D31" s="8">
        <v>45850</v>
      </c>
      <c r="E31" s="13">
        <v>80.2</v>
      </c>
      <c r="F31" s="56">
        <v>136</v>
      </c>
      <c r="G31" s="20">
        <v>4.4</v>
      </c>
      <c r="H31" s="8">
        <f t="shared" si="1"/>
        <v>314143</v>
      </c>
      <c r="I31" s="8">
        <f t="shared" si="2"/>
        <v>532712</v>
      </c>
      <c r="J31" s="8">
        <f t="shared" si="3"/>
        <v>4400</v>
      </c>
      <c r="K31" s="8">
        <f t="shared" si="4"/>
        <v>103018</v>
      </c>
      <c r="L31" s="8">
        <f t="shared" si="5"/>
        <v>954273</v>
      </c>
    </row>
    <row r="32" spans="1:12" ht="15">
      <c r="A32" t="s">
        <v>25</v>
      </c>
      <c r="B32" s="77">
        <v>1766.1</v>
      </c>
      <c r="C32" s="8">
        <v>444960</v>
      </c>
      <c r="D32" s="8">
        <v>83567</v>
      </c>
      <c r="E32" s="13">
        <v>94.4</v>
      </c>
      <c r="F32" s="56">
        <v>23</v>
      </c>
      <c r="G32" s="20">
        <v>2</v>
      </c>
      <c r="H32" s="8">
        <f t="shared" si="1"/>
        <v>369765</v>
      </c>
      <c r="I32" s="8">
        <f t="shared" si="2"/>
        <v>90091</v>
      </c>
      <c r="J32" s="8">
        <f t="shared" si="3"/>
        <v>2000</v>
      </c>
      <c r="K32" s="8">
        <f t="shared" si="4"/>
        <v>335559</v>
      </c>
      <c r="L32" s="8">
        <f t="shared" si="5"/>
        <v>797415</v>
      </c>
    </row>
    <row r="33" spans="1:12" ht="15">
      <c r="A33" t="s">
        <v>26</v>
      </c>
      <c r="B33" s="77">
        <v>264.6</v>
      </c>
      <c r="C33" s="8">
        <v>508274</v>
      </c>
      <c r="D33" s="8">
        <v>57083</v>
      </c>
      <c r="E33" s="13">
        <v>47.8</v>
      </c>
      <c r="F33" s="56">
        <v>35</v>
      </c>
      <c r="G33" s="20">
        <v>0.9</v>
      </c>
      <c r="H33" s="8">
        <f t="shared" si="1"/>
        <v>187233</v>
      </c>
      <c r="I33" s="8">
        <f t="shared" si="2"/>
        <v>137095</v>
      </c>
      <c r="J33" s="8">
        <f t="shared" si="3"/>
        <v>900</v>
      </c>
      <c r="K33" s="8">
        <f t="shared" si="4"/>
        <v>50274</v>
      </c>
      <c r="L33" s="8">
        <f t="shared" si="5"/>
        <v>375502</v>
      </c>
    </row>
    <row r="34" spans="1:12" ht="15">
      <c r="A34" t="s">
        <v>27</v>
      </c>
      <c r="B34" s="77">
        <v>632.6</v>
      </c>
      <c r="C34" s="8">
        <v>509334</v>
      </c>
      <c r="D34" s="8">
        <v>71875</v>
      </c>
      <c r="E34" s="13">
        <v>80.6</v>
      </c>
      <c r="F34" s="56">
        <v>22</v>
      </c>
      <c r="G34" s="20">
        <v>0.1</v>
      </c>
      <c r="H34" s="8">
        <f t="shared" si="1"/>
        <v>315710</v>
      </c>
      <c r="I34" s="8">
        <f t="shared" si="2"/>
        <v>86174</v>
      </c>
      <c r="J34" s="8">
        <f t="shared" si="3"/>
        <v>100</v>
      </c>
      <c r="K34" s="8">
        <f t="shared" si="4"/>
        <v>120194</v>
      </c>
      <c r="L34" s="8">
        <f t="shared" si="5"/>
        <v>522178</v>
      </c>
    </row>
    <row r="35" spans="1:12" ht="15">
      <c r="A35" t="s">
        <v>28</v>
      </c>
      <c r="B35" s="77">
        <v>134.1</v>
      </c>
      <c r="C35" s="8">
        <v>1949891</v>
      </c>
      <c r="D35" s="8">
        <v>54722</v>
      </c>
      <c r="E35" s="13">
        <v>14.5</v>
      </c>
      <c r="F35" s="56">
        <v>24</v>
      </c>
      <c r="G35" s="20">
        <v>0.8</v>
      </c>
      <c r="H35" s="8">
        <f t="shared" si="1"/>
        <v>0</v>
      </c>
      <c r="I35" s="8">
        <f t="shared" si="2"/>
        <v>0</v>
      </c>
      <c r="J35" s="8">
        <f t="shared" si="3"/>
        <v>0</v>
      </c>
      <c r="K35" s="8">
        <f t="shared" si="4"/>
        <v>0</v>
      </c>
      <c r="L35" s="8">
        <f t="shared" si="5"/>
        <v>0</v>
      </c>
    </row>
    <row r="36" spans="1:12" ht="15">
      <c r="A36" t="s">
        <v>29</v>
      </c>
      <c r="B36" s="77">
        <v>492.7</v>
      </c>
      <c r="C36" s="8">
        <v>591167</v>
      </c>
      <c r="D36" s="8">
        <v>44766</v>
      </c>
      <c r="E36" s="13">
        <v>63.1</v>
      </c>
      <c r="F36" s="56">
        <v>142</v>
      </c>
      <c r="G36" s="20">
        <v>2</v>
      </c>
      <c r="H36" s="8">
        <f t="shared" si="1"/>
        <v>247163</v>
      </c>
      <c r="I36" s="8">
        <f t="shared" si="2"/>
        <v>556214</v>
      </c>
      <c r="J36" s="8">
        <f t="shared" si="3"/>
        <v>2000</v>
      </c>
      <c r="K36" s="8">
        <f t="shared" si="4"/>
        <v>93613</v>
      </c>
      <c r="L36" s="8">
        <f t="shared" si="5"/>
        <v>898990</v>
      </c>
    </row>
    <row r="37" spans="1:12" ht="15">
      <c r="A37" t="s">
        <v>30</v>
      </c>
      <c r="B37" s="77">
        <v>109.5</v>
      </c>
      <c r="C37" s="8">
        <v>637952</v>
      </c>
      <c r="D37" s="8">
        <v>54688</v>
      </c>
      <c r="E37" s="13">
        <v>8.4</v>
      </c>
      <c r="F37" s="56">
        <v>6</v>
      </c>
      <c r="G37" s="20">
        <v>0.3</v>
      </c>
      <c r="H37" s="8">
        <f t="shared" si="1"/>
        <v>32903</v>
      </c>
      <c r="I37" s="8">
        <f t="shared" si="2"/>
        <v>23502</v>
      </c>
      <c r="J37" s="8">
        <f t="shared" si="3"/>
        <v>300</v>
      </c>
      <c r="K37" s="8">
        <f t="shared" si="4"/>
        <v>20805</v>
      </c>
      <c r="L37" s="8">
        <f t="shared" si="5"/>
        <v>77510</v>
      </c>
    </row>
    <row r="38" spans="1:12" ht="15">
      <c r="A38" t="s">
        <v>31</v>
      </c>
      <c r="B38" s="77">
        <v>1031.6</v>
      </c>
      <c r="C38" s="8">
        <v>354486</v>
      </c>
      <c r="D38" s="8">
        <v>80214</v>
      </c>
      <c r="E38" s="13">
        <v>90.4</v>
      </c>
      <c r="F38" s="56">
        <v>44</v>
      </c>
      <c r="G38" s="20">
        <v>3.4</v>
      </c>
      <c r="H38" s="8">
        <f t="shared" si="1"/>
        <v>354097</v>
      </c>
      <c r="I38" s="8">
        <f t="shared" si="2"/>
        <v>172348</v>
      </c>
      <c r="J38" s="8">
        <f t="shared" si="3"/>
        <v>3400</v>
      </c>
      <c r="K38" s="8">
        <f t="shared" si="4"/>
        <v>196004</v>
      </c>
      <c r="L38" s="8">
        <f t="shared" si="5"/>
        <v>725849</v>
      </c>
    </row>
    <row r="39" spans="1:12" ht="15">
      <c r="A39" t="s">
        <v>32</v>
      </c>
      <c r="B39" s="77">
        <v>1</v>
      </c>
      <c r="C39" s="8">
        <v>6481315</v>
      </c>
      <c r="D39" s="8">
        <v>40654</v>
      </c>
      <c r="E39" s="13">
        <v>0</v>
      </c>
      <c r="F39" s="56">
        <v>0</v>
      </c>
      <c r="G39" s="20">
        <v>0</v>
      </c>
      <c r="H39" s="8">
        <f t="shared" si="1"/>
        <v>0</v>
      </c>
      <c r="I39" s="8">
        <f t="shared" si="2"/>
        <v>0</v>
      </c>
      <c r="J39" s="8">
        <f t="shared" si="3"/>
        <v>0</v>
      </c>
      <c r="K39" s="8">
        <f t="shared" si="4"/>
        <v>0</v>
      </c>
      <c r="L39" s="8">
        <f t="shared" si="5"/>
        <v>0</v>
      </c>
    </row>
    <row r="40" spans="1:12" ht="15">
      <c r="A40" t="s">
        <v>33</v>
      </c>
      <c r="B40" s="77">
        <v>453.5</v>
      </c>
      <c r="C40" s="8">
        <v>465893</v>
      </c>
      <c r="D40" s="8">
        <v>46492</v>
      </c>
      <c r="E40" s="13">
        <v>104.9</v>
      </c>
      <c r="F40" s="56">
        <v>114</v>
      </c>
      <c r="G40" s="20">
        <v>0</v>
      </c>
      <c r="H40" s="8">
        <f t="shared" si="1"/>
        <v>410893</v>
      </c>
      <c r="I40" s="8">
        <f t="shared" si="2"/>
        <v>446538</v>
      </c>
      <c r="J40" s="8">
        <f t="shared" si="3"/>
        <v>0</v>
      </c>
      <c r="K40" s="8">
        <f t="shared" si="4"/>
        <v>86165</v>
      </c>
      <c r="L40" s="8">
        <f t="shared" si="5"/>
        <v>943596</v>
      </c>
    </row>
    <row r="41" spans="1:12" ht="15">
      <c r="A41" t="s">
        <v>34</v>
      </c>
      <c r="B41" s="77">
        <v>542.5</v>
      </c>
      <c r="C41" s="8">
        <v>381127</v>
      </c>
      <c r="D41" s="8">
        <v>46339</v>
      </c>
      <c r="E41" s="13">
        <v>64.8</v>
      </c>
      <c r="F41" s="56">
        <v>90</v>
      </c>
      <c r="G41" s="20">
        <v>0</v>
      </c>
      <c r="H41" s="8">
        <f t="shared" si="1"/>
        <v>253822</v>
      </c>
      <c r="I41" s="8">
        <f t="shared" si="2"/>
        <v>352530</v>
      </c>
      <c r="J41" s="8">
        <f t="shared" si="3"/>
        <v>0</v>
      </c>
      <c r="K41" s="8">
        <f t="shared" si="4"/>
        <v>103075</v>
      </c>
      <c r="L41" s="8">
        <f t="shared" si="5"/>
        <v>709427</v>
      </c>
    </row>
    <row r="42" spans="1:12" ht="15">
      <c r="A42" t="s">
        <v>35</v>
      </c>
      <c r="B42" s="77">
        <v>650.7</v>
      </c>
      <c r="C42" s="8">
        <v>498432</v>
      </c>
      <c r="D42" s="8">
        <v>67163</v>
      </c>
      <c r="E42" s="13">
        <v>80</v>
      </c>
      <c r="F42" s="56">
        <v>41</v>
      </c>
      <c r="G42" s="20">
        <v>2</v>
      </c>
      <c r="H42" s="8">
        <f t="shared" si="1"/>
        <v>313360</v>
      </c>
      <c r="I42" s="8">
        <f t="shared" si="2"/>
        <v>160597</v>
      </c>
      <c r="J42" s="8">
        <f t="shared" si="3"/>
        <v>2000</v>
      </c>
      <c r="K42" s="8">
        <f t="shared" si="4"/>
        <v>123633</v>
      </c>
      <c r="L42" s="8">
        <f t="shared" si="5"/>
        <v>599590</v>
      </c>
    </row>
    <row r="43" spans="1:12" ht="15">
      <c r="A43" t="s">
        <v>36</v>
      </c>
      <c r="B43" s="77">
        <v>277.5</v>
      </c>
      <c r="C43" s="8">
        <v>658403</v>
      </c>
      <c r="D43" s="8">
        <v>62583</v>
      </c>
      <c r="E43" s="13">
        <v>25.7</v>
      </c>
      <c r="F43" s="56">
        <v>10</v>
      </c>
      <c r="G43" s="20">
        <v>0.5</v>
      </c>
      <c r="H43" s="8">
        <f t="shared" si="1"/>
        <v>100667</v>
      </c>
      <c r="I43" s="8">
        <f t="shared" si="2"/>
        <v>39170</v>
      </c>
      <c r="J43" s="8">
        <f t="shared" si="3"/>
        <v>500</v>
      </c>
      <c r="K43" s="8">
        <f t="shared" si="4"/>
        <v>52725</v>
      </c>
      <c r="L43" s="8">
        <f t="shared" si="5"/>
        <v>193062</v>
      </c>
    </row>
    <row r="44" spans="1:12" ht="15">
      <c r="A44" t="s">
        <v>37</v>
      </c>
      <c r="B44" s="77">
        <v>106.2</v>
      </c>
      <c r="C44" s="8">
        <v>1604497</v>
      </c>
      <c r="D44" s="8">
        <v>45227</v>
      </c>
      <c r="E44" s="13">
        <v>12</v>
      </c>
      <c r="F44" s="56">
        <v>25</v>
      </c>
      <c r="G44" s="20">
        <v>0</v>
      </c>
      <c r="H44" s="8">
        <f t="shared" si="1"/>
        <v>0</v>
      </c>
      <c r="I44" s="8">
        <f t="shared" si="2"/>
        <v>0</v>
      </c>
      <c r="J44" s="8">
        <f t="shared" si="3"/>
        <v>0</v>
      </c>
      <c r="K44" s="8">
        <f t="shared" si="4"/>
        <v>0</v>
      </c>
      <c r="L44" s="8">
        <f t="shared" si="5"/>
        <v>0</v>
      </c>
    </row>
    <row r="45" spans="1:12" ht="15">
      <c r="A45" t="s">
        <v>38</v>
      </c>
      <c r="B45" s="77">
        <v>122.2</v>
      </c>
      <c r="C45" s="8">
        <v>2743485</v>
      </c>
      <c r="D45" s="8">
        <v>55938</v>
      </c>
      <c r="E45" s="13">
        <v>18.9</v>
      </c>
      <c r="F45" s="56">
        <v>10</v>
      </c>
      <c r="G45" s="20">
        <v>0</v>
      </c>
      <c r="H45" s="8">
        <f t="shared" si="1"/>
        <v>0</v>
      </c>
      <c r="I45" s="8">
        <f t="shared" si="2"/>
        <v>0</v>
      </c>
      <c r="J45" s="8">
        <f t="shared" si="3"/>
        <v>0</v>
      </c>
      <c r="K45" s="8">
        <f t="shared" si="4"/>
        <v>0</v>
      </c>
      <c r="L45" s="8">
        <f t="shared" si="5"/>
        <v>0</v>
      </c>
    </row>
    <row r="46" spans="1:12" ht="15">
      <c r="A46" t="s">
        <v>39</v>
      </c>
      <c r="B46" s="77">
        <v>832</v>
      </c>
      <c r="C46" s="8">
        <v>246589</v>
      </c>
      <c r="D46" s="8">
        <v>45172</v>
      </c>
      <c r="E46" s="13">
        <v>138.2</v>
      </c>
      <c r="F46" s="56">
        <v>199</v>
      </c>
      <c r="G46" s="20">
        <v>0</v>
      </c>
      <c r="H46" s="8">
        <f t="shared" si="1"/>
        <v>541329</v>
      </c>
      <c r="I46" s="8">
        <f t="shared" si="2"/>
        <v>779483</v>
      </c>
      <c r="J46" s="8">
        <f t="shared" si="3"/>
        <v>0</v>
      </c>
      <c r="K46" s="8">
        <f t="shared" si="4"/>
        <v>158080</v>
      </c>
      <c r="L46" s="8">
        <f t="shared" si="5"/>
        <v>1478892</v>
      </c>
    </row>
    <row r="47" spans="1:12" ht="15">
      <c r="A47" t="s">
        <v>40</v>
      </c>
      <c r="B47" s="77">
        <v>57.3</v>
      </c>
      <c r="C47" s="8">
        <v>547897</v>
      </c>
      <c r="D47" s="8">
        <v>40156</v>
      </c>
      <c r="E47" s="13">
        <v>12.7</v>
      </c>
      <c r="F47" s="56">
        <v>0</v>
      </c>
      <c r="G47" s="20">
        <v>0</v>
      </c>
      <c r="H47" s="8">
        <f t="shared" si="1"/>
        <v>49746</v>
      </c>
      <c r="I47" s="8">
        <f t="shared" si="2"/>
        <v>0</v>
      </c>
      <c r="J47" s="8">
        <f t="shared" si="3"/>
        <v>0</v>
      </c>
      <c r="K47" s="8">
        <f t="shared" si="4"/>
        <v>10887</v>
      </c>
      <c r="L47" s="8">
        <f t="shared" si="5"/>
        <v>60633</v>
      </c>
    </row>
    <row r="48" spans="1:12" ht="15">
      <c r="A48" t="s">
        <v>41</v>
      </c>
      <c r="B48" s="77">
        <v>910.5</v>
      </c>
      <c r="C48" s="8">
        <v>422670</v>
      </c>
      <c r="D48" s="8">
        <v>75092</v>
      </c>
      <c r="E48" s="13">
        <v>114.9</v>
      </c>
      <c r="F48" s="56">
        <v>34</v>
      </c>
      <c r="G48" s="20">
        <v>1</v>
      </c>
      <c r="H48" s="8">
        <f t="shared" si="1"/>
        <v>450063</v>
      </c>
      <c r="I48" s="8">
        <f t="shared" si="2"/>
        <v>133178</v>
      </c>
      <c r="J48" s="8">
        <f t="shared" si="3"/>
        <v>1000</v>
      </c>
      <c r="K48" s="8">
        <f t="shared" si="4"/>
        <v>172995</v>
      </c>
      <c r="L48" s="8">
        <f t="shared" si="5"/>
        <v>757236</v>
      </c>
    </row>
    <row r="49" spans="1:12" ht="15">
      <c r="A49" t="s">
        <v>42</v>
      </c>
      <c r="B49" s="77">
        <v>613.4</v>
      </c>
      <c r="C49" s="8">
        <v>564627</v>
      </c>
      <c r="D49" s="8">
        <v>58516</v>
      </c>
      <c r="E49" s="13">
        <v>102.3</v>
      </c>
      <c r="F49" s="56">
        <v>68</v>
      </c>
      <c r="G49" s="20">
        <v>4</v>
      </c>
      <c r="H49" s="8">
        <f t="shared" si="1"/>
        <v>400709</v>
      </c>
      <c r="I49" s="8">
        <f t="shared" si="2"/>
        <v>266356</v>
      </c>
      <c r="J49" s="8">
        <f t="shared" si="3"/>
        <v>4000</v>
      </c>
      <c r="K49" s="8">
        <f t="shared" si="4"/>
        <v>116546</v>
      </c>
      <c r="L49" s="8">
        <f t="shared" si="5"/>
        <v>787611</v>
      </c>
    </row>
    <row r="50" spans="1:12" ht="15">
      <c r="A50" t="s">
        <v>43</v>
      </c>
      <c r="B50" s="77">
        <v>363.3</v>
      </c>
      <c r="C50" s="8">
        <v>518071</v>
      </c>
      <c r="D50" s="8">
        <v>60333</v>
      </c>
      <c r="E50" s="13">
        <v>42.4</v>
      </c>
      <c r="F50" s="56">
        <v>30</v>
      </c>
      <c r="G50" s="20">
        <v>0</v>
      </c>
      <c r="H50" s="8">
        <f t="shared" si="1"/>
        <v>166081</v>
      </c>
      <c r="I50" s="8">
        <f t="shared" si="2"/>
        <v>117510</v>
      </c>
      <c r="J50" s="8">
        <f t="shared" si="3"/>
        <v>0</v>
      </c>
      <c r="K50" s="8">
        <f t="shared" si="4"/>
        <v>69027</v>
      </c>
      <c r="L50" s="8">
        <f t="shared" si="5"/>
        <v>352618</v>
      </c>
    </row>
    <row r="51" spans="1:12" ht="15">
      <c r="A51" t="s">
        <v>44</v>
      </c>
      <c r="B51" s="77">
        <v>1907.2</v>
      </c>
      <c r="C51" s="8">
        <v>285045</v>
      </c>
      <c r="D51" s="8">
        <v>42849</v>
      </c>
      <c r="E51" s="13">
        <v>317.4</v>
      </c>
      <c r="F51" s="56">
        <v>553</v>
      </c>
      <c r="G51" s="20">
        <v>14</v>
      </c>
      <c r="H51" s="8">
        <f t="shared" si="1"/>
        <v>1243256</v>
      </c>
      <c r="I51" s="8">
        <f t="shared" si="2"/>
        <v>2166101</v>
      </c>
      <c r="J51" s="8">
        <f t="shared" si="3"/>
        <v>14000</v>
      </c>
      <c r="K51" s="8">
        <f t="shared" si="4"/>
        <v>362368</v>
      </c>
      <c r="L51" s="8">
        <f t="shared" si="5"/>
        <v>3785725</v>
      </c>
    </row>
    <row r="52" spans="1:12" ht="15">
      <c r="A52" t="s">
        <v>45</v>
      </c>
      <c r="B52" s="77">
        <v>36.8</v>
      </c>
      <c r="C52" s="8">
        <v>646787</v>
      </c>
      <c r="D52" s="8">
        <v>44688</v>
      </c>
      <c r="E52" s="13">
        <v>5.5</v>
      </c>
      <c r="F52" s="56">
        <v>3</v>
      </c>
      <c r="G52" s="20">
        <v>0</v>
      </c>
      <c r="H52" s="8">
        <f t="shared" si="1"/>
        <v>21544</v>
      </c>
      <c r="I52" s="8">
        <f t="shared" si="2"/>
        <v>11751</v>
      </c>
      <c r="J52" s="8">
        <f t="shared" si="3"/>
        <v>0</v>
      </c>
      <c r="K52" s="8">
        <f t="shared" si="4"/>
        <v>6992</v>
      </c>
      <c r="L52" s="8">
        <f t="shared" si="5"/>
        <v>40287</v>
      </c>
    </row>
    <row r="53" spans="1:12" ht="15">
      <c r="A53" t="s">
        <v>46</v>
      </c>
      <c r="B53" s="77">
        <v>347.8</v>
      </c>
      <c r="C53" s="8">
        <v>307063</v>
      </c>
      <c r="D53" s="8">
        <v>42260</v>
      </c>
      <c r="E53" s="13">
        <v>29.6</v>
      </c>
      <c r="F53" s="56">
        <v>130</v>
      </c>
      <c r="G53" s="20">
        <v>1</v>
      </c>
      <c r="H53" s="8">
        <f t="shared" si="1"/>
        <v>115943</v>
      </c>
      <c r="I53" s="8">
        <f t="shared" si="2"/>
        <v>509210</v>
      </c>
      <c r="J53" s="8">
        <f t="shared" si="3"/>
        <v>1000</v>
      </c>
      <c r="K53" s="8">
        <f t="shared" si="4"/>
        <v>66082</v>
      </c>
      <c r="L53" s="8">
        <f t="shared" si="5"/>
        <v>692235</v>
      </c>
    </row>
    <row r="54" spans="1:12" ht="15">
      <c r="A54" t="s">
        <v>47</v>
      </c>
      <c r="B54" s="77">
        <v>110.7</v>
      </c>
      <c r="C54" s="8">
        <v>479281</v>
      </c>
      <c r="D54" s="8">
        <v>42143</v>
      </c>
      <c r="E54" s="13">
        <v>11.6</v>
      </c>
      <c r="F54" s="56">
        <v>34</v>
      </c>
      <c r="G54" s="20">
        <v>0</v>
      </c>
      <c r="H54" s="8">
        <f t="shared" si="1"/>
        <v>45437</v>
      </c>
      <c r="I54" s="8">
        <f t="shared" si="2"/>
        <v>133178</v>
      </c>
      <c r="J54" s="8">
        <f t="shared" si="3"/>
        <v>0</v>
      </c>
      <c r="K54" s="8">
        <f t="shared" si="4"/>
        <v>21033</v>
      </c>
      <c r="L54" s="8">
        <f t="shared" si="5"/>
        <v>199648</v>
      </c>
    </row>
    <row r="55" spans="1:12" ht="15">
      <c r="A55" t="s">
        <v>48</v>
      </c>
      <c r="B55" s="77">
        <v>5188.3</v>
      </c>
      <c r="C55" s="8">
        <v>507382</v>
      </c>
      <c r="D55" s="8">
        <v>52418</v>
      </c>
      <c r="E55" s="13">
        <v>705.6</v>
      </c>
      <c r="F55" s="56">
        <v>853</v>
      </c>
      <c r="G55" s="20">
        <v>118</v>
      </c>
      <c r="H55" s="8">
        <f t="shared" si="1"/>
        <v>2763835</v>
      </c>
      <c r="I55" s="8">
        <f t="shared" si="2"/>
        <v>3341201</v>
      </c>
      <c r="J55" s="8">
        <f t="shared" si="3"/>
        <v>118000</v>
      </c>
      <c r="K55" s="8">
        <f t="shared" si="4"/>
        <v>985777</v>
      </c>
      <c r="L55" s="8">
        <f t="shared" si="5"/>
        <v>7208813</v>
      </c>
    </row>
    <row r="56" spans="1:12" ht="15">
      <c r="A56" t="s">
        <v>49</v>
      </c>
      <c r="B56" s="77">
        <v>1358.6</v>
      </c>
      <c r="C56" s="8">
        <v>738183</v>
      </c>
      <c r="D56" s="8">
        <v>41818</v>
      </c>
      <c r="E56" s="13">
        <v>195.9</v>
      </c>
      <c r="F56" s="56">
        <v>353</v>
      </c>
      <c r="G56" s="20">
        <v>20</v>
      </c>
      <c r="H56" s="8">
        <f t="shared" si="1"/>
        <v>767340</v>
      </c>
      <c r="I56" s="8">
        <f t="shared" si="2"/>
        <v>1382701</v>
      </c>
      <c r="J56" s="8">
        <f t="shared" si="3"/>
        <v>20000</v>
      </c>
      <c r="K56" s="8">
        <f t="shared" si="4"/>
        <v>258134</v>
      </c>
      <c r="L56" s="8">
        <f t="shared" si="5"/>
        <v>2428175</v>
      </c>
    </row>
    <row r="57" spans="1:12" ht="15">
      <c r="A57" t="s">
        <v>50</v>
      </c>
      <c r="B57" s="77">
        <v>247.9</v>
      </c>
      <c r="C57" s="8">
        <v>421988</v>
      </c>
      <c r="D57" s="8">
        <v>60313</v>
      </c>
      <c r="E57" s="13">
        <v>39.3</v>
      </c>
      <c r="F57" s="56">
        <v>14</v>
      </c>
      <c r="G57" s="20">
        <v>0</v>
      </c>
      <c r="H57" s="8">
        <f t="shared" si="1"/>
        <v>153938</v>
      </c>
      <c r="I57" s="8">
        <f t="shared" si="2"/>
        <v>54838</v>
      </c>
      <c r="J57" s="8">
        <f t="shared" si="3"/>
        <v>0</v>
      </c>
      <c r="K57" s="8">
        <f t="shared" si="4"/>
        <v>47101</v>
      </c>
      <c r="L57" s="8">
        <f t="shared" si="5"/>
        <v>255877</v>
      </c>
    </row>
    <row r="58" spans="1:12" ht="15">
      <c r="A58" t="s">
        <v>51</v>
      </c>
      <c r="B58" s="77">
        <v>102.9</v>
      </c>
      <c r="C58" s="8">
        <v>458354</v>
      </c>
      <c r="D58" s="8">
        <v>50556</v>
      </c>
      <c r="E58" s="13">
        <v>18.4</v>
      </c>
      <c r="F58" s="56">
        <v>21</v>
      </c>
      <c r="G58" s="20">
        <v>0</v>
      </c>
      <c r="H58" s="8">
        <f t="shared" si="1"/>
        <v>72073</v>
      </c>
      <c r="I58" s="8">
        <f t="shared" si="2"/>
        <v>82257</v>
      </c>
      <c r="J58" s="8">
        <f t="shared" si="3"/>
        <v>0</v>
      </c>
      <c r="K58" s="8">
        <f t="shared" si="4"/>
        <v>19551</v>
      </c>
      <c r="L58" s="8">
        <f t="shared" si="5"/>
        <v>173881</v>
      </c>
    </row>
    <row r="59" spans="1:12" ht="15">
      <c r="A59" t="s">
        <v>52</v>
      </c>
      <c r="B59" s="77">
        <v>136.2</v>
      </c>
      <c r="C59" s="8">
        <v>426553</v>
      </c>
      <c r="D59" s="8">
        <v>41667</v>
      </c>
      <c r="E59" s="13">
        <v>28.6</v>
      </c>
      <c r="F59" s="56">
        <v>66</v>
      </c>
      <c r="G59" s="20">
        <v>0</v>
      </c>
      <c r="H59" s="8">
        <f t="shared" si="1"/>
        <v>112026</v>
      </c>
      <c r="I59" s="8">
        <f t="shared" si="2"/>
        <v>258522</v>
      </c>
      <c r="J59" s="8">
        <f t="shared" si="3"/>
        <v>0</v>
      </c>
      <c r="K59" s="8">
        <f t="shared" si="4"/>
        <v>25878</v>
      </c>
      <c r="L59" s="8">
        <f t="shared" si="5"/>
        <v>396426</v>
      </c>
    </row>
    <row r="60" spans="1:12" ht="15">
      <c r="A60" t="s">
        <v>53</v>
      </c>
      <c r="B60" s="77">
        <v>199.1</v>
      </c>
      <c r="C60" s="8">
        <v>384658</v>
      </c>
      <c r="D60" s="8">
        <v>40809</v>
      </c>
      <c r="E60" s="13">
        <v>30.4</v>
      </c>
      <c r="F60" s="56">
        <v>65</v>
      </c>
      <c r="G60" s="20">
        <v>1.1</v>
      </c>
      <c r="H60" s="8">
        <f t="shared" si="1"/>
        <v>119077</v>
      </c>
      <c r="I60" s="8">
        <f t="shared" si="2"/>
        <v>254605</v>
      </c>
      <c r="J60" s="8">
        <f t="shared" si="3"/>
        <v>1100</v>
      </c>
      <c r="K60" s="8">
        <f t="shared" si="4"/>
        <v>37829</v>
      </c>
      <c r="L60" s="8">
        <f t="shared" si="5"/>
        <v>412611</v>
      </c>
    </row>
    <row r="61" spans="1:12" ht="15">
      <c r="A61" t="s">
        <v>54</v>
      </c>
      <c r="B61" s="77">
        <v>793.8</v>
      </c>
      <c r="C61" s="8">
        <v>374612</v>
      </c>
      <c r="D61" s="8">
        <v>63239</v>
      </c>
      <c r="E61" s="13">
        <v>115.5</v>
      </c>
      <c r="F61" s="56">
        <v>60</v>
      </c>
      <c r="G61" s="20">
        <v>0.7</v>
      </c>
      <c r="H61" s="8">
        <f t="shared" si="1"/>
        <v>452414</v>
      </c>
      <c r="I61" s="8">
        <f t="shared" si="2"/>
        <v>235020</v>
      </c>
      <c r="J61" s="8">
        <f t="shared" si="3"/>
        <v>700</v>
      </c>
      <c r="K61" s="8">
        <f t="shared" si="4"/>
        <v>150822</v>
      </c>
      <c r="L61" s="8">
        <f t="shared" si="5"/>
        <v>838956</v>
      </c>
    </row>
    <row r="62" spans="1:12" ht="15">
      <c r="A62" t="s">
        <v>55</v>
      </c>
      <c r="B62" s="77">
        <v>732.6</v>
      </c>
      <c r="C62" s="8">
        <v>471423</v>
      </c>
      <c r="D62" s="8">
        <v>64737</v>
      </c>
      <c r="E62" s="13">
        <v>124.2</v>
      </c>
      <c r="F62" s="56">
        <v>55</v>
      </c>
      <c r="G62" s="20">
        <v>0</v>
      </c>
      <c r="H62" s="8">
        <f t="shared" si="1"/>
        <v>486491</v>
      </c>
      <c r="I62" s="8">
        <f t="shared" si="2"/>
        <v>215435</v>
      </c>
      <c r="J62" s="8">
        <f t="shared" si="3"/>
        <v>0</v>
      </c>
      <c r="K62" s="8">
        <f t="shared" si="4"/>
        <v>139194</v>
      </c>
      <c r="L62" s="8">
        <f t="shared" si="5"/>
        <v>841120</v>
      </c>
    </row>
    <row r="63" spans="1:12" ht="15">
      <c r="A63" t="s">
        <v>56</v>
      </c>
      <c r="B63" s="77">
        <v>275.8</v>
      </c>
      <c r="C63" s="8">
        <v>443617</v>
      </c>
      <c r="D63" s="8">
        <v>53889</v>
      </c>
      <c r="E63" s="13">
        <v>47.1</v>
      </c>
      <c r="F63" s="56">
        <v>53</v>
      </c>
      <c r="G63" s="20">
        <v>0.5</v>
      </c>
      <c r="H63" s="8">
        <f t="shared" si="1"/>
        <v>184491</v>
      </c>
      <c r="I63" s="8">
        <f t="shared" si="2"/>
        <v>207601</v>
      </c>
      <c r="J63" s="8">
        <f t="shared" si="3"/>
        <v>500</v>
      </c>
      <c r="K63" s="8">
        <f t="shared" si="4"/>
        <v>52402</v>
      </c>
      <c r="L63" s="8">
        <f t="shared" si="5"/>
        <v>444994</v>
      </c>
    </row>
    <row r="64" spans="1:12" ht="15">
      <c r="A64" t="s">
        <v>57</v>
      </c>
      <c r="B64" s="77">
        <v>6783.5</v>
      </c>
      <c r="C64" s="8">
        <v>342281</v>
      </c>
      <c r="D64" s="8">
        <v>61625</v>
      </c>
      <c r="E64" s="13">
        <v>1045.7</v>
      </c>
      <c r="F64" s="56">
        <v>840</v>
      </c>
      <c r="G64" s="20">
        <v>41</v>
      </c>
      <c r="H64" s="8">
        <f t="shared" si="1"/>
        <v>4096007</v>
      </c>
      <c r="I64" s="8">
        <f t="shared" si="2"/>
        <v>3290280</v>
      </c>
      <c r="J64" s="8">
        <f t="shared" si="3"/>
        <v>41000</v>
      </c>
      <c r="K64" s="8">
        <f t="shared" si="4"/>
        <v>1288865</v>
      </c>
      <c r="L64" s="8">
        <f t="shared" si="5"/>
        <v>8716152</v>
      </c>
    </row>
    <row r="65" spans="1:12" ht="15">
      <c r="A65" t="s">
        <v>58</v>
      </c>
      <c r="B65" s="77">
        <v>0</v>
      </c>
      <c r="C65" s="8" t="s">
        <v>335</v>
      </c>
      <c r="D65" s="8">
        <v>40654</v>
      </c>
      <c r="E65" s="13">
        <v>0</v>
      </c>
      <c r="F65" s="56">
        <v>0</v>
      </c>
      <c r="G65" s="20">
        <v>0</v>
      </c>
      <c r="H65" s="8">
        <f t="shared" si="1"/>
        <v>0</v>
      </c>
      <c r="I65" s="8">
        <f t="shared" si="2"/>
        <v>0</v>
      </c>
      <c r="J65" s="8">
        <f t="shared" si="3"/>
        <v>0</v>
      </c>
      <c r="K65" s="8">
        <f t="shared" si="4"/>
        <v>0</v>
      </c>
      <c r="L65" s="8">
        <f t="shared" si="5"/>
        <v>0</v>
      </c>
    </row>
    <row r="66" spans="1:12" ht="15">
      <c r="A66" t="s">
        <v>59</v>
      </c>
      <c r="B66" s="77">
        <v>1.2</v>
      </c>
      <c r="C66" s="8">
        <v>16754286</v>
      </c>
      <c r="D66" s="8">
        <v>40654</v>
      </c>
      <c r="E66" s="13">
        <v>0</v>
      </c>
      <c r="F66" s="56">
        <v>0</v>
      </c>
      <c r="G66" s="20">
        <v>0</v>
      </c>
      <c r="H66" s="8">
        <f t="shared" si="1"/>
        <v>0</v>
      </c>
      <c r="I66" s="8">
        <f t="shared" si="2"/>
        <v>0</v>
      </c>
      <c r="J66" s="8">
        <f t="shared" si="3"/>
        <v>0</v>
      </c>
      <c r="K66" s="8">
        <f t="shared" si="4"/>
        <v>0</v>
      </c>
      <c r="L66" s="8">
        <f t="shared" si="5"/>
        <v>0</v>
      </c>
    </row>
    <row r="67" spans="1:12" ht="15">
      <c r="A67" t="s">
        <v>60</v>
      </c>
      <c r="B67" s="77">
        <v>73</v>
      </c>
      <c r="C67" s="8">
        <v>320394</v>
      </c>
      <c r="D67" s="8">
        <v>42292</v>
      </c>
      <c r="E67" s="13">
        <v>8.9</v>
      </c>
      <c r="F67" s="56">
        <v>23</v>
      </c>
      <c r="G67" s="20">
        <v>0</v>
      </c>
      <c r="H67" s="8">
        <f t="shared" si="1"/>
        <v>34861</v>
      </c>
      <c r="I67" s="8">
        <f t="shared" si="2"/>
        <v>90091</v>
      </c>
      <c r="J67" s="8">
        <f t="shared" si="3"/>
        <v>0</v>
      </c>
      <c r="K67" s="8">
        <f t="shared" si="4"/>
        <v>13870</v>
      </c>
      <c r="L67" s="8">
        <f t="shared" si="5"/>
        <v>138822</v>
      </c>
    </row>
    <row r="68" spans="1:12" ht="15">
      <c r="A68" t="s">
        <v>61</v>
      </c>
      <c r="B68" s="77">
        <v>3279.4</v>
      </c>
      <c r="C68" s="8">
        <v>620998</v>
      </c>
      <c r="D68" s="8">
        <v>57050</v>
      </c>
      <c r="E68" s="13">
        <v>401.3</v>
      </c>
      <c r="F68" s="56">
        <v>703</v>
      </c>
      <c r="G68" s="20">
        <v>63</v>
      </c>
      <c r="H68" s="8">
        <f t="shared" si="1"/>
        <v>1571892</v>
      </c>
      <c r="I68" s="8">
        <f t="shared" si="2"/>
        <v>2753651</v>
      </c>
      <c r="J68" s="8">
        <f t="shared" si="3"/>
        <v>63000</v>
      </c>
      <c r="K68" s="8">
        <f t="shared" si="4"/>
        <v>623086</v>
      </c>
      <c r="L68" s="8">
        <f t="shared" si="5"/>
        <v>5011629</v>
      </c>
    </row>
    <row r="69" spans="1:12" ht="15">
      <c r="A69" t="s">
        <v>62</v>
      </c>
      <c r="B69" s="77">
        <v>136</v>
      </c>
      <c r="C69" s="8">
        <v>1189569</v>
      </c>
      <c r="D69" s="8">
        <v>57578</v>
      </c>
      <c r="E69" s="13">
        <v>13</v>
      </c>
      <c r="F69" s="56">
        <v>18</v>
      </c>
      <c r="G69" s="20">
        <v>1.5</v>
      </c>
      <c r="H69" s="8">
        <f t="shared" si="1"/>
        <v>0</v>
      </c>
      <c r="I69" s="8">
        <f t="shared" si="2"/>
        <v>0</v>
      </c>
      <c r="J69" s="8">
        <f t="shared" si="3"/>
        <v>0</v>
      </c>
      <c r="K69" s="8">
        <f t="shared" si="4"/>
        <v>0</v>
      </c>
      <c r="L69" s="8">
        <f t="shared" si="5"/>
        <v>0</v>
      </c>
    </row>
    <row r="70" spans="1:12" ht="15">
      <c r="A70" t="s">
        <v>63</v>
      </c>
      <c r="B70" s="77">
        <v>60.6</v>
      </c>
      <c r="C70" s="8">
        <v>581357</v>
      </c>
      <c r="D70" s="8">
        <v>42708</v>
      </c>
      <c r="E70" s="13">
        <v>7.4</v>
      </c>
      <c r="F70" s="56">
        <v>4</v>
      </c>
      <c r="G70" s="20">
        <v>0</v>
      </c>
      <c r="H70" s="8">
        <f t="shared" si="1"/>
        <v>28986</v>
      </c>
      <c r="I70" s="8">
        <f t="shared" si="2"/>
        <v>15668</v>
      </c>
      <c r="J70" s="8">
        <f t="shared" si="3"/>
        <v>0</v>
      </c>
      <c r="K70" s="8">
        <f t="shared" si="4"/>
        <v>11514</v>
      </c>
      <c r="L70" s="8">
        <f t="shared" si="5"/>
        <v>56168</v>
      </c>
    </row>
    <row r="71" spans="1:12" ht="15">
      <c r="A71" t="s">
        <v>64</v>
      </c>
      <c r="B71" s="77">
        <v>356</v>
      </c>
      <c r="C71" s="8">
        <v>593093</v>
      </c>
      <c r="D71" s="8">
        <v>67448</v>
      </c>
      <c r="E71" s="13">
        <v>37.2</v>
      </c>
      <c r="F71" s="56">
        <v>11</v>
      </c>
      <c r="G71" s="20">
        <v>0</v>
      </c>
      <c r="H71" s="8">
        <f t="shared" si="1"/>
        <v>145712</v>
      </c>
      <c r="I71" s="8">
        <f t="shared" si="2"/>
        <v>43087</v>
      </c>
      <c r="J71" s="8">
        <f t="shared" si="3"/>
        <v>0</v>
      </c>
      <c r="K71" s="8">
        <f t="shared" si="4"/>
        <v>67640</v>
      </c>
      <c r="L71" s="8">
        <f t="shared" si="5"/>
        <v>256439</v>
      </c>
    </row>
    <row r="72" spans="1:12" ht="15">
      <c r="A72" t="s">
        <v>65</v>
      </c>
      <c r="B72" s="77">
        <v>998.1</v>
      </c>
      <c r="C72" s="8">
        <v>676769</v>
      </c>
      <c r="D72" s="8">
        <v>83609</v>
      </c>
      <c r="E72" s="13">
        <v>138.6</v>
      </c>
      <c r="F72" s="56">
        <v>26</v>
      </c>
      <c r="G72" s="20">
        <v>30.3</v>
      </c>
      <c r="H72" s="8">
        <f t="shared" si="1"/>
        <v>542896</v>
      </c>
      <c r="I72" s="8">
        <f t="shared" si="2"/>
        <v>101842</v>
      </c>
      <c r="J72" s="8">
        <f t="shared" si="3"/>
        <v>30300</v>
      </c>
      <c r="K72" s="8">
        <f t="shared" si="4"/>
        <v>189639</v>
      </c>
      <c r="L72" s="8">
        <f t="shared" si="5"/>
        <v>864677</v>
      </c>
    </row>
    <row r="73" spans="1:12" ht="15">
      <c r="A73" t="s">
        <v>66</v>
      </c>
      <c r="B73" s="77">
        <v>357</v>
      </c>
      <c r="C73" s="8">
        <v>544066</v>
      </c>
      <c r="D73" s="8">
        <v>71705</v>
      </c>
      <c r="E73" s="13">
        <v>43</v>
      </c>
      <c r="F73" s="56">
        <v>11</v>
      </c>
      <c r="G73" s="20">
        <v>0.5</v>
      </c>
      <c r="H73" s="8">
        <f aca="true" t="shared" si="6" ref="H73:H136">IF(C73&lt;($K$2*$C$7),IF(D73&lt;$K$2*$D$7,ROUND(E73*$H$6,0),0),0)</f>
        <v>168431</v>
      </c>
      <c r="I73" s="8">
        <f aca="true" t="shared" si="7" ref="I73:I136">IF(C73&lt;($K$2*$C$7),IF(D73&lt;$K$2*$D$7,ROUND(F73*$I$6,0),0),0)</f>
        <v>43087</v>
      </c>
      <c r="J73" s="8">
        <f aca="true" t="shared" si="8" ref="J73:J136">IF(C73&lt;($K$2*$C$7),IF(D73&lt;$K$2*$D$7,ROUND(G73*$J$6,0),0),0)</f>
        <v>500</v>
      </c>
      <c r="K73" s="8">
        <f aca="true" t="shared" si="9" ref="K73:K136">IF(C73&lt;($K$2*$C$7),IF(D73&lt;$K$2*$D$7,ROUND(B73*$K$6,0),0),0)</f>
        <v>67830</v>
      </c>
      <c r="L73" s="8">
        <f t="shared" si="5"/>
        <v>279848</v>
      </c>
    </row>
    <row r="74" spans="1:12" ht="15">
      <c r="A74" t="s">
        <v>67</v>
      </c>
      <c r="B74" s="77">
        <v>22.9</v>
      </c>
      <c r="C74" s="8">
        <v>1606143</v>
      </c>
      <c r="D74" s="8">
        <v>69375</v>
      </c>
      <c r="E74" s="13">
        <v>3.9</v>
      </c>
      <c r="F74" s="56">
        <v>3</v>
      </c>
      <c r="G74" s="20">
        <v>0</v>
      </c>
      <c r="H74" s="8">
        <f t="shared" si="6"/>
        <v>0</v>
      </c>
      <c r="I74" s="8">
        <f t="shared" si="7"/>
        <v>0</v>
      </c>
      <c r="J74" s="8">
        <f t="shared" si="8"/>
        <v>0</v>
      </c>
      <c r="K74" s="8">
        <f t="shared" si="9"/>
        <v>0</v>
      </c>
      <c r="L74" s="8">
        <f aca="true" t="shared" si="10" ref="L74:L137">H74+I74+J74+K74</f>
        <v>0</v>
      </c>
    </row>
    <row r="75" spans="1:12" ht="15">
      <c r="A75" t="s">
        <v>68</v>
      </c>
      <c r="B75" s="77">
        <v>59.7</v>
      </c>
      <c r="C75" s="8">
        <v>1068134</v>
      </c>
      <c r="D75" s="8">
        <v>53750</v>
      </c>
      <c r="E75" s="13">
        <v>4.7</v>
      </c>
      <c r="F75" s="56">
        <v>7</v>
      </c>
      <c r="G75" s="20">
        <v>0</v>
      </c>
      <c r="H75" s="8">
        <f t="shared" si="6"/>
        <v>0</v>
      </c>
      <c r="I75" s="8">
        <f t="shared" si="7"/>
        <v>0</v>
      </c>
      <c r="J75" s="8">
        <f t="shared" si="8"/>
        <v>0</v>
      </c>
      <c r="K75" s="8">
        <f t="shared" si="9"/>
        <v>0</v>
      </c>
      <c r="L75" s="8">
        <f t="shared" si="10"/>
        <v>0</v>
      </c>
    </row>
    <row r="76" spans="1:12" ht="15">
      <c r="A76" t="s">
        <v>69</v>
      </c>
      <c r="B76" s="77">
        <v>234.2</v>
      </c>
      <c r="C76" s="8">
        <v>407731</v>
      </c>
      <c r="D76" s="8">
        <v>38000</v>
      </c>
      <c r="E76" s="13">
        <v>33.7</v>
      </c>
      <c r="F76" s="56">
        <v>93</v>
      </c>
      <c r="G76" s="20">
        <v>0.6</v>
      </c>
      <c r="H76" s="8">
        <f t="shared" si="6"/>
        <v>132003</v>
      </c>
      <c r="I76" s="8">
        <f t="shared" si="7"/>
        <v>364281</v>
      </c>
      <c r="J76" s="8">
        <f t="shared" si="8"/>
        <v>600</v>
      </c>
      <c r="K76" s="8">
        <f t="shared" si="9"/>
        <v>44498</v>
      </c>
      <c r="L76" s="8">
        <f t="shared" si="10"/>
        <v>541382</v>
      </c>
    </row>
    <row r="77" spans="1:12" ht="15">
      <c r="A77" t="s">
        <v>70</v>
      </c>
      <c r="B77" s="77">
        <v>8.1</v>
      </c>
      <c r="C77" s="8">
        <v>1081838</v>
      </c>
      <c r="D77" s="8">
        <v>34750</v>
      </c>
      <c r="E77" s="13">
        <v>2.8</v>
      </c>
      <c r="F77" s="56">
        <v>2</v>
      </c>
      <c r="G77" s="20">
        <v>0</v>
      </c>
      <c r="H77" s="8">
        <f t="shared" si="6"/>
        <v>0</v>
      </c>
      <c r="I77" s="8">
        <f t="shared" si="7"/>
        <v>0</v>
      </c>
      <c r="J77" s="8">
        <f t="shared" si="8"/>
        <v>0</v>
      </c>
      <c r="K77" s="8">
        <f t="shared" si="9"/>
        <v>0</v>
      </c>
      <c r="L77" s="8">
        <f t="shared" si="10"/>
        <v>0</v>
      </c>
    </row>
    <row r="78" spans="1:12" ht="15">
      <c r="A78" t="s">
        <v>71</v>
      </c>
      <c r="B78" s="77">
        <v>588.6</v>
      </c>
      <c r="C78" s="8">
        <v>550277</v>
      </c>
      <c r="D78" s="8">
        <v>53631</v>
      </c>
      <c r="E78" s="13">
        <v>82</v>
      </c>
      <c r="F78" s="56">
        <v>63</v>
      </c>
      <c r="G78" s="20">
        <v>0</v>
      </c>
      <c r="H78" s="8">
        <f t="shared" si="6"/>
        <v>321194</v>
      </c>
      <c r="I78" s="8">
        <f t="shared" si="7"/>
        <v>246771</v>
      </c>
      <c r="J78" s="8">
        <f t="shared" si="8"/>
        <v>0</v>
      </c>
      <c r="K78" s="8">
        <f t="shared" si="9"/>
        <v>111834</v>
      </c>
      <c r="L78" s="8">
        <f t="shared" si="10"/>
        <v>679799</v>
      </c>
    </row>
    <row r="79" spans="1:12" ht="15">
      <c r="A79" t="s">
        <v>72</v>
      </c>
      <c r="B79" s="77">
        <v>991.5</v>
      </c>
      <c r="C79" s="8">
        <v>415172</v>
      </c>
      <c r="D79" s="8">
        <v>54722</v>
      </c>
      <c r="E79" s="13">
        <v>124.7</v>
      </c>
      <c r="F79" s="56">
        <v>174</v>
      </c>
      <c r="G79" s="20">
        <v>2</v>
      </c>
      <c r="H79" s="8">
        <f t="shared" si="6"/>
        <v>488450</v>
      </c>
      <c r="I79" s="8">
        <f t="shared" si="7"/>
        <v>681558</v>
      </c>
      <c r="J79" s="8">
        <f t="shared" si="8"/>
        <v>2000</v>
      </c>
      <c r="K79" s="8">
        <f t="shared" si="9"/>
        <v>188385</v>
      </c>
      <c r="L79" s="8">
        <f t="shared" si="10"/>
        <v>1360393</v>
      </c>
    </row>
    <row r="80" spans="1:12" ht="15">
      <c r="A80" t="s">
        <v>73</v>
      </c>
      <c r="B80" s="77">
        <v>676.5</v>
      </c>
      <c r="C80" s="8">
        <v>426263</v>
      </c>
      <c r="D80" s="8">
        <v>56875</v>
      </c>
      <c r="E80" s="13">
        <v>65.1</v>
      </c>
      <c r="F80" s="56">
        <v>51</v>
      </c>
      <c r="G80" s="20">
        <v>1</v>
      </c>
      <c r="H80" s="8">
        <f t="shared" si="6"/>
        <v>254997</v>
      </c>
      <c r="I80" s="8">
        <f t="shared" si="7"/>
        <v>199767</v>
      </c>
      <c r="J80" s="8">
        <f t="shared" si="8"/>
        <v>1000</v>
      </c>
      <c r="K80" s="8">
        <f t="shared" si="9"/>
        <v>128535</v>
      </c>
      <c r="L80" s="8">
        <f t="shared" si="10"/>
        <v>584299</v>
      </c>
    </row>
    <row r="81" spans="1:12" ht="15">
      <c r="A81" t="s">
        <v>74</v>
      </c>
      <c r="B81" s="77">
        <v>33.9</v>
      </c>
      <c r="C81" s="8">
        <v>1538753</v>
      </c>
      <c r="D81" s="8">
        <v>47500</v>
      </c>
      <c r="E81" s="13">
        <v>4.5</v>
      </c>
      <c r="F81" s="56">
        <v>5</v>
      </c>
      <c r="G81" s="20">
        <v>0</v>
      </c>
      <c r="H81" s="8">
        <f t="shared" si="6"/>
        <v>0</v>
      </c>
      <c r="I81" s="8">
        <f t="shared" si="7"/>
        <v>0</v>
      </c>
      <c r="J81" s="8">
        <f t="shared" si="8"/>
        <v>0</v>
      </c>
      <c r="K81" s="8">
        <f t="shared" si="9"/>
        <v>0</v>
      </c>
      <c r="L81" s="8">
        <f t="shared" si="10"/>
        <v>0</v>
      </c>
    </row>
    <row r="82" spans="1:12" ht="15">
      <c r="A82" t="s">
        <v>75</v>
      </c>
      <c r="B82" s="77">
        <v>2245.9</v>
      </c>
      <c r="C82" s="8">
        <v>548419</v>
      </c>
      <c r="D82" s="8">
        <v>63088</v>
      </c>
      <c r="E82" s="13">
        <v>323.2</v>
      </c>
      <c r="F82" s="56">
        <v>176</v>
      </c>
      <c r="G82" s="20">
        <v>0.2</v>
      </c>
      <c r="H82" s="8">
        <f t="shared" si="6"/>
        <v>1265974</v>
      </c>
      <c r="I82" s="8">
        <f t="shared" si="7"/>
        <v>689392</v>
      </c>
      <c r="J82" s="8">
        <f t="shared" si="8"/>
        <v>200</v>
      </c>
      <c r="K82" s="8">
        <f t="shared" si="9"/>
        <v>426721</v>
      </c>
      <c r="L82" s="8">
        <f t="shared" si="10"/>
        <v>2382287</v>
      </c>
    </row>
    <row r="83" spans="1:12" ht="15">
      <c r="A83" t="s">
        <v>76</v>
      </c>
      <c r="B83" s="77">
        <v>1097</v>
      </c>
      <c r="C83" s="8">
        <v>282262</v>
      </c>
      <c r="D83" s="8">
        <v>44788</v>
      </c>
      <c r="E83" s="13">
        <v>184.3</v>
      </c>
      <c r="F83" s="56">
        <v>383</v>
      </c>
      <c r="G83" s="20">
        <v>0</v>
      </c>
      <c r="H83" s="8">
        <f t="shared" si="6"/>
        <v>721903</v>
      </c>
      <c r="I83" s="8">
        <f t="shared" si="7"/>
        <v>1500211</v>
      </c>
      <c r="J83" s="8">
        <f t="shared" si="8"/>
        <v>0</v>
      </c>
      <c r="K83" s="8">
        <f t="shared" si="9"/>
        <v>208430</v>
      </c>
      <c r="L83" s="8">
        <f t="shared" si="10"/>
        <v>2430544</v>
      </c>
    </row>
    <row r="84" spans="1:12" ht="15">
      <c r="A84" t="s">
        <v>77</v>
      </c>
      <c r="B84" s="77">
        <v>363.9</v>
      </c>
      <c r="C84" s="8">
        <v>469010</v>
      </c>
      <c r="D84" s="8">
        <v>55476</v>
      </c>
      <c r="E84" s="13">
        <v>51.1</v>
      </c>
      <c r="F84" s="56">
        <v>75</v>
      </c>
      <c r="G84" s="20">
        <v>0.1</v>
      </c>
      <c r="H84" s="8">
        <f t="shared" si="6"/>
        <v>200159</v>
      </c>
      <c r="I84" s="8">
        <f t="shared" si="7"/>
        <v>293775</v>
      </c>
      <c r="J84" s="8">
        <f t="shared" si="8"/>
        <v>100</v>
      </c>
      <c r="K84" s="8">
        <f t="shared" si="9"/>
        <v>69141</v>
      </c>
      <c r="L84" s="8">
        <f t="shared" si="10"/>
        <v>563175</v>
      </c>
    </row>
    <row r="85" spans="1:12" ht="15">
      <c r="A85" t="s">
        <v>78</v>
      </c>
      <c r="B85" s="77">
        <v>258.8</v>
      </c>
      <c r="C85" s="8">
        <v>530354</v>
      </c>
      <c r="D85" s="8">
        <v>71471</v>
      </c>
      <c r="E85" s="13">
        <v>30.1</v>
      </c>
      <c r="F85" s="56">
        <v>29</v>
      </c>
      <c r="G85" s="20">
        <v>1.5</v>
      </c>
      <c r="H85" s="8">
        <f t="shared" si="6"/>
        <v>117902</v>
      </c>
      <c r="I85" s="8">
        <f t="shared" si="7"/>
        <v>113593</v>
      </c>
      <c r="J85" s="8">
        <f t="shared" si="8"/>
        <v>1500</v>
      </c>
      <c r="K85" s="8">
        <f t="shared" si="9"/>
        <v>49172</v>
      </c>
      <c r="L85" s="8">
        <f t="shared" si="10"/>
        <v>282167</v>
      </c>
    </row>
    <row r="86" spans="1:12" ht="15">
      <c r="A86" t="s">
        <v>79</v>
      </c>
      <c r="B86" s="77">
        <v>148.3</v>
      </c>
      <c r="C86" s="8">
        <v>1143588</v>
      </c>
      <c r="D86" s="8">
        <v>46979</v>
      </c>
      <c r="E86" s="13">
        <v>19.2</v>
      </c>
      <c r="F86" s="56">
        <v>26</v>
      </c>
      <c r="G86" s="20">
        <v>0</v>
      </c>
      <c r="H86" s="8">
        <f t="shared" si="6"/>
        <v>0</v>
      </c>
      <c r="I86" s="8">
        <f t="shared" si="7"/>
        <v>0</v>
      </c>
      <c r="J86" s="8">
        <f t="shared" si="8"/>
        <v>0</v>
      </c>
      <c r="K86" s="8">
        <f t="shared" si="9"/>
        <v>0</v>
      </c>
      <c r="L86" s="8">
        <f t="shared" si="10"/>
        <v>0</v>
      </c>
    </row>
    <row r="87" spans="1:12" ht="15">
      <c r="A87" t="s">
        <v>80</v>
      </c>
      <c r="B87" s="77">
        <v>1318.9</v>
      </c>
      <c r="C87" s="8">
        <v>301889</v>
      </c>
      <c r="D87" s="8">
        <v>41698</v>
      </c>
      <c r="E87" s="13">
        <v>193.9</v>
      </c>
      <c r="F87" s="56">
        <v>597</v>
      </c>
      <c r="G87" s="20">
        <v>32</v>
      </c>
      <c r="H87" s="8">
        <f t="shared" si="6"/>
        <v>759506</v>
      </c>
      <c r="I87" s="8">
        <f t="shared" si="7"/>
        <v>2338449</v>
      </c>
      <c r="J87" s="8">
        <f t="shared" si="8"/>
        <v>32000</v>
      </c>
      <c r="K87" s="8">
        <f t="shared" si="9"/>
        <v>250591</v>
      </c>
      <c r="L87" s="8">
        <f t="shared" si="10"/>
        <v>3380546</v>
      </c>
    </row>
    <row r="88" spans="1:12" ht="15">
      <c r="A88" t="s">
        <v>81</v>
      </c>
      <c r="B88" s="77">
        <v>137.6</v>
      </c>
      <c r="C88" s="8">
        <v>2183961</v>
      </c>
      <c r="D88" s="8">
        <v>49167</v>
      </c>
      <c r="E88" s="13">
        <v>12.5</v>
      </c>
      <c r="F88" s="56">
        <v>29</v>
      </c>
      <c r="G88" s="20">
        <v>0</v>
      </c>
      <c r="H88" s="8">
        <f t="shared" si="6"/>
        <v>0</v>
      </c>
      <c r="I88" s="8">
        <f t="shared" si="7"/>
        <v>0</v>
      </c>
      <c r="J88" s="8">
        <f t="shared" si="8"/>
        <v>0</v>
      </c>
      <c r="K88" s="8">
        <f t="shared" si="9"/>
        <v>0</v>
      </c>
      <c r="L88" s="8">
        <f t="shared" si="10"/>
        <v>0</v>
      </c>
    </row>
    <row r="89" spans="1:12" ht="15">
      <c r="A89" t="s">
        <v>82</v>
      </c>
      <c r="B89" s="77">
        <v>581.4</v>
      </c>
      <c r="C89" s="8">
        <v>472952</v>
      </c>
      <c r="D89" s="8">
        <v>63808</v>
      </c>
      <c r="E89" s="13">
        <v>95.4</v>
      </c>
      <c r="F89" s="56">
        <v>36</v>
      </c>
      <c r="G89" s="20">
        <v>0</v>
      </c>
      <c r="H89" s="8">
        <f t="shared" si="6"/>
        <v>373682</v>
      </c>
      <c r="I89" s="8">
        <f t="shared" si="7"/>
        <v>141012</v>
      </c>
      <c r="J89" s="8">
        <f t="shared" si="8"/>
        <v>0</v>
      </c>
      <c r="K89" s="8">
        <f t="shared" si="9"/>
        <v>110466</v>
      </c>
      <c r="L89" s="8">
        <f t="shared" si="10"/>
        <v>625160</v>
      </c>
    </row>
    <row r="90" spans="1:12" ht="15">
      <c r="A90" t="s">
        <v>83</v>
      </c>
      <c r="B90" s="77">
        <v>1189.8</v>
      </c>
      <c r="C90" s="8">
        <v>930103</v>
      </c>
      <c r="D90" s="8">
        <v>56554</v>
      </c>
      <c r="E90" s="13">
        <v>145.1</v>
      </c>
      <c r="F90" s="56">
        <v>109</v>
      </c>
      <c r="G90" s="20">
        <v>0</v>
      </c>
      <c r="H90" s="8">
        <f t="shared" si="6"/>
        <v>0</v>
      </c>
      <c r="I90" s="8">
        <f t="shared" si="7"/>
        <v>0</v>
      </c>
      <c r="J90" s="8">
        <f t="shared" si="8"/>
        <v>0</v>
      </c>
      <c r="K90" s="8">
        <f t="shared" si="9"/>
        <v>0</v>
      </c>
      <c r="L90" s="8">
        <f t="shared" si="10"/>
        <v>0</v>
      </c>
    </row>
    <row r="91" spans="1:12" ht="15">
      <c r="A91" t="s">
        <v>84</v>
      </c>
      <c r="B91" s="77">
        <v>528.6</v>
      </c>
      <c r="C91" s="8">
        <v>560669</v>
      </c>
      <c r="D91" s="8">
        <v>51712</v>
      </c>
      <c r="E91" s="13">
        <v>93.4</v>
      </c>
      <c r="F91" s="56">
        <v>95</v>
      </c>
      <c r="G91" s="20">
        <v>0</v>
      </c>
      <c r="H91" s="8">
        <f t="shared" si="6"/>
        <v>365848</v>
      </c>
      <c r="I91" s="8">
        <f t="shared" si="7"/>
        <v>372115</v>
      </c>
      <c r="J91" s="8">
        <f t="shared" si="8"/>
        <v>0</v>
      </c>
      <c r="K91" s="8">
        <f t="shared" si="9"/>
        <v>100434</v>
      </c>
      <c r="L91" s="8">
        <f t="shared" si="10"/>
        <v>838397</v>
      </c>
    </row>
    <row r="92" spans="1:12" ht="15">
      <c r="A92" t="s">
        <v>85</v>
      </c>
      <c r="B92" s="77">
        <v>109.5</v>
      </c>
      <c r="C92" s="8">
        <v>315516</v>
      </c>
      <c r="D92" s="8">
        <v>50469</v>
      </c>
      <c r="E92" s="13">
        <v>8.5</v>
      </c>
      <c r="F92" s="56">
        <v>39</v>
      </c>
      <c r="G92" s="20">
        <v>0</v>
      </c>
      <c r="H92" s="8">
        <f t="shared" si="6"/>
        <v>33295</v>
      </c>
      <c r="I92" s="8">
        <f t="shared" si="7"/>
        <v>152763</v>
      </c>
      <c r="J92" s="8">
        <f t="shared" si="8"/>
        <v>0</v>
      </c>
      <c r="K92" s="8">
        <f t="shared" si="9"/>
        <v>20805</v>
      </c>
      <c r="L92" s="8">
        <f t="shared" si="10"/>
        <v>206863</v>
      </c>
    </row>
    <row r="93" spans="1:12" ht="15">
      <c r="A93" t="s">
        <v>86</v>
      </c>
      <c r="B93" s="77">
        <v>2387.7</v>
      </c>
      <c r="C93" s="8">
        <v>468406</v>
      </c>
      <c r="D93" s="8">
        <v>61718</v>
      </c>
      <c r="E93" s="13">
        <v>293.8</v>
      </c>
      <c r="F93" s="56">
        <v>184</v>
      </c>
      <c r="G93" s="20">
        <v>15</v>
      </c>
      <c r="H93" s="8">
        <f t="shared" si="6"/>
        <v>1150815</v>
      </c>
      <c r="I93" s="8">
        <f t="shared" si="7"/>
        <v>720728</v>
      </c>
      <c r="J93" s="8">
        <f t="shared" si="8"/>
        <v>15000</v>
      </c>
      <c r="K93" s="8">
        <f t="shared" si="9"/>
        <v>453663</v>
      </c>
      <c r="L93" s="8">
        <f t="shared" si="10"/>
        <v>2340206</v>
      </c>
    </row>
    <row r="94" spans="1:12" ht="15">
      <c r="A94" t="s">
        <v>87</v>
      </c>
      <c r="B94" s="77">
        <v>465.4</v>
      </c>
      <c r="C94" s="8">
        <v>370338</v>
      </c>
      <c r="D94" s="8">
        <v>41008</v>
      </c>
      <c r="E94" s="13">
        <v>53.4</v>
      </c>
      <c r="F94" s="56">
        <v>94</v>
      </c>
      <c r="G94" s="20">
        <v>8</v>
      </c>
      <c r="H94" s="8">
        <f t="shared" si="6"/>
        <v>209168</v>
      </c>
      <c r="I94" s="8">
        <f t="shared" si="7"/>
        <v>368198</v>
      </c>
      <c r="J94" s="8">
        <f t="shared" si="8"/>
        <v>8000</v>
      </c>
      <c r="K94" s="8">
        <f t="shared" si="9"/>
        <v>88426</v>
      </c>
      <c r="L94" s="8">
        <f t="shared" si="10"/>
        <v>673792</v>
      </c>
    </row>
    <row r="95" spans="1:12" ht="15">
      <c r="A95" t="s">
        <v>88</v>
      </c>
      <c r="B95" s="77">
        <v>114.5</v>
      </c>
      <c r="C95" s="8">
        <v>428271</v>
      </c>
      <c r="D95" s="8">
        <v>45208</v>
      </c>
      <c r="E95" s="13">
        <v>14.5</v>
      </c>
      <c r="F95" s="56">
        <v>40</v>
      </c>
      <c r="G95" s="20">
        <v>0</v>
      </c>
      <c r="H95" s="8">
        <f t="shared" si="6"/>
        <v>56797</v>
      </c>
      <c r="I95" s="8">
        <f t="shared" si="7"/>
        <v>156680</v>
      </c>
      <c r="J95" s="8">
        <f t="shared" si="8"/>
        <v>0</v>
      </c>
      <c r="K95" s="8">
        <f t="shared" si="9"/>
        <v>21755</v>
      </c>
      <c r="L95" s="8">
        <f t="shared" si="10"/>
        <v>235232</v>
      </c>
    </row>
    <row r="96" spans="1:12" ht="15">
      <c r="A96" t="s">
        <v>89</v>
      </c>
      <c r="B96" s="77">
        <v>180.6</v>
      </c>
      <c r="C96" s="8">
        <v>385354</v>
      </c>
      <c r="D96" s="8">
        <v>41875</v>
      </c>
      <c r="E96" s="13">
        <v>30.3</v>
      </c>
      <c r="F96" s="56">
        <v>49</v>
      </c>
      <c r="G96" s="20">
        <v>0</v>
      </c>
      <c r="H96" s="8">
        <f t="shared" si="6"/>
        <v>118685</v>
      </c>
      <c r="I96" s="8">
        <f t="shared" si="7"/>
        <v>191933</v>
      </c>
      <c r="J96" s="8">
        <f t="shared" si="8"/>
        <v>0</v>
      </c>
      <c r="K96" s="8">
        <f t="shared" si="9"/>
        <v>34314</v>
      </c>
      <c r="L96" s="8">
        <f t="shared" si="10"/>
        <v>344932</v>
      </c>
    </row>
    <row r="97" spans="1:12" ht="15">
      <c r="A97" t="s">
        <v>90</v>
      </c>
      <c r="B97" s="77">
        <v>325.8</v>
      </c>
      <c r="C97" s="8">
        <v>1117300</v>
      </c>
      <c r="D97" s="8">
        <v>69271</v>
      </c>
      <c r="E97" s="13">
        <v>25.6</v>
      </c>
      <c r="F97" s="56">
        <v>26</v>
      </c>
      <c r="G97" s="20">
        <v>0</v>
      </c>
      <c r="H97" s="8">
        <f t="shared" si="6"/>
        <v>0</v>
      </c>
      <c r="I97" s="8">
        <f t="shared" si="7"/>
        <v>0</v>
      </c>
      <c r="J97" s="8">
        <f t="shared" si="8"/>
        <v>0</v>
      </c>
      <c r="K97" s="8">
        <f t="shared" si="9"/>
        <v>0</v>
      </c>
      <c r="L97" s="8">
        <f t="shared" si="10"/>
        <v>0</v>
      </c>
    </row>
    <row r="98" spans="1:12" ht="15">
      <c r="A98" t="s">
        <v>91</v>
      </c>
      <c r="B98" s="77">
        <v>263</v>
      </c>
      <c r="C98" s="8">
        <v>416686</v>
      </c>
      <c r="D98" s="8">
        <v>56250</v>
      </c>
      <c r="E98" s="13">
        <v>44.5</v>
      </c>
      <c r="F98" s="56">
        <v>32</v>
      </c>
      <c r="G98" s="20">
        <v>1.3</v>
      </c>
      <c r="H98" s="8">
        <f t="shared" si="6"/>
        <v>174307</v>
      </c>
      <c r="I98" s="8">
        <f t="shared" si="7"/>
        <v>125344</v>
      </c>
      <c r="J98" s="8">
        <f t="shared" si="8"/>
        <v>1300</v>
      </c>
      <c r="K98" s="8">
        <f t="shared" si="9"/>
        <v>49970</v>
      </c>
      <c r="L98" s="8">
        <f t="shared" si="10"/>
        <v>350921</v>
      </c>
    </row>
    <row r="99" spans="1:12" ht="15">
      <c r="A99" t="s">
        <v>92</v>
      </c>
      <c r="B99" s="77">
        <v>521.8</v>
      </c>
      <c r="C99" s="8">
        <v>892487</v>
      </c>
      <c r="D99" s="8">
        <v>67188</v>
      </c>
      <c r="E99" s="13">
        <v>60.5</v>
      </c>
      <c r="F99" s="56">
        <v>27</v>
      </c>
      <c r="G99" s="20">
        <v>0</v>
      </c>
      <c r="H99" s="8">
        <f t="shared" si="6"/>
        <v>0</v>
      </c>
      <c r="I99" s="8">
        <f t="shared" si="7"/>
        <v>0</v>
      </c>
      <c r="J99" s="8">
        <f t="shared" si="8"/>
        <v>0</v>
      </c>
      <c r="K99" s="8">
        <f t="shared" si="9"/>
        <v>0</v>
      </c>
      <c r="L99" s="8">
        <f t="shared" si="10"/>
        <v>0</v>
      </c>
    </row>
    <row r="100" spans="1:12" ht="15">
      <c r="A100" t="s">
        <v>93</v>
      </c>
      <c r="B100" s="77">
        <v>372.1</v>
      </c>
      <c r="C100" s="8">
        <v>196450</v>
      </c>
      <c r="D100" s="8">
        <v>48750</v>
      </c>
      <c r="E100" s="13">
        <v>67</v>
      </c>
      <c r="F100" s="56">
        <v>107</v>
      </c>
      <c r="G100" s="20">
        <v>0</v>
      </c>
      <c r="H100" s="8">
        <f t="shared" si="6"/>
        <v>262439</v>
      </c>
      <c r="I100" s="8">
        <f t="shared" si="7"/>
        <v>419119</v>
      </c>
      <c r="J100" s="8">
        <f t="shared" si="8"/>
        <v>0</v>
      </c>
      <c r="K100" s="8">
        <f t="shared" si="9"/>
        <v>70699</v>
      </c>
      <c r="L100" s="8">
        <f t="shared" si="10"/>
        <v>752257</v>
      </c>
    </row>
    <row r="101" spans="1:12" ht="15">
      <c r="A101" t="s">
        <v>94</v>
      </c>
      <c r="B101" s="77">
        <v>87.1</v>
      </c>
      <c r="C101" s="8">
        <v>452282</v>
      </c>
      <c r="D101" s="8">
        <v>46250</v>
      </c>
      <c r="E101" s="13">
        <v>12.4</v>
      </c>
      <c r="F101" s="56">
        <v>32</v>
      </c>
      <c r="G101" s="20">
        <v>0.6</v>
      </c>
      <c r="H101" s="8">
        <f t="shared" si="6"/>
        <v>48571</v>
      </c>
      <c r="I101" s="8">
        <f t="shared" si="7"/>
        <v>125344</v>
      </c>
      <c r="J101" s="8">
        <f t="shared" si="8"/>
        <v>600</v>
      </c>
      <c r="K101" s="8">
        <f t="shared" si="9"/>
        <v>16549</v>
      </c>
      <c r="L101" s="8">
        <f t="shared" si="10"/>
        <v>191064</v>
      </c>
    </row>
    <row r="102" spans="1:12" ht="15">
      <c r="A102" t="s">
        <v>95</v>
      </c>
      <c r="B102" s="77">
        <v>0</v>
      </c>
      <c r="C102" s="8" t="s">
        <v>335</v>
      </c>
      <c r="D102" s="8">
        <v>46922</v>
      </c>
      <c r="E102" s="13">
        <v>0</v>
      </c>
      <c r="F102" s="56">
        <v>0</v>
      </c>
      <c r="G102" s="20">
        <v>0</v>
      </c>
      <c r="H102" s="8">
        <f t="shared" si="6"/>
        <v>0</v>
      </c>
      <c r="I102" s="8">
        <f t="shared" si="7"/>
        <v>0</v>
      </c>
      <c r="J102" s="8">
        <f t="shared" si="8"/>
        <v>0</v>
      </c>
      <c r="K102" s="8">
        <f t="shared" si="9"/>
        <v>0</v>
      </c>
      <c r="L102" s="8">
        <f t="shared" si="10"/>
        <v>0</v>
      </c>
    </row>
    <row r="103" spans="1:12" ht="15">
      <c r="A103" t="s">
        <v>96</v>
      </c>
      <c r="B103" s="77">
        <v>1683.5</v>
      </c>
      <c r="C103" s="8">
        <v>487818</v>
      </c>
      <c r="D103" s="8">
        <v>79114</v>
      </c>
      <c r="E103" s="13">
        <v>230</v>
      </c>
      <c r="F103" s="56">
        <v>32</v>
      </c>
      <c r="G103" s="20">
        <v>3</v>
      </c>
      <c r="H103" s="8">
        <f t="shared" si="6"/>
        <v>900910</v>
      </c>
      <c r="I103" s="8">
        <f t="shared" si="7"/>
        <v>125344</v>
      </c>
      <c r="J103" s="8">
        <f t="shared" si="8"/>
        <v>3000</v>
      </c>
      <c r="K103" s="8">
        <f t="shared" si="9"/>
        <v>319865</v>
      </c>
      <c r="L103" s="8">
        <f t="shared" si="10"/>
        <v>1349119</v>
      </c>
    </row>
    <row r="104" spans="1:12" ht="15">
      <c r="A104" t="s">
        <v>97</v>
      </c>
      <c r="B104" s="77">
        <v>1969.6</v>
      </c>
      <c r="C104" s="8">
        <v>1161805</v>
      </c>
      <c r="D104" s="8">
        <v>66000</v>
      </c>
      <c r="E104" s="13">
        <v>243.8</v>
      </c>
      <c r="F104" s="56">
        <v>243</v>
      </c>
      <c r="G104" s="20">
        <v>7.8</v>
      </c>
      <c r="H104" s="8">
        <f t="shared" si="6"/>
        <v>0</v>
      </c>
      <c r="I104" s="8">
        <f t="shared" si="7"/>
        <v>0</v>
      </c>
      <c r="J104" s="8">
        <f t="shared" si="8"/>
        <v>0</v>
      </c>
      <c r="K104" s="8">
        <f t="shared" si="9"/>
        <v>0</v>
      </c>
      <c r="L104" s="8">
        <f t="shared" si="10"/>
        <v>0</v>
      </c>
    </row>
    <row r="105" spans="1:12" ht="15">
      <c r="A105" t="s">
        <v>98</v>
      </c>
      <c r="B105" s="77">
        <v>346.9</v>
      </c>
      <c r="C105" s="8">
        <v>878316</v>
      </c>
      <c r="D105" s="8">
        <v>86229</v>
      </c>
      <c r="E105" s="13">
        <v>44.6</v>
      </c>
      <c r="F105" s="56">
        <v>10</v>
      </c>
      <c r="G105" s="20">
        <v>0.4</v>
      </c>
      <c r="H105" s="8">
        <f t="shared" si="6"/>
        <v>0</v>
      </c>
      <c r="I105" s="8">
        <f t="shared" si="7"/>
        <v>0</v>
      </c>
      <c r="J105" s="8">
        <f t="shared" si="8"/>
        <v>0</v>
      </c>
      <c r="K105" s="8">
        <f t="shared" si="9"/>
        <v>0</v>
      </c>
      <c r="L105" s="8">
        <f t="shared" si="10"/>
        <v>0</v>
      </c>
    </row>
    <row r="106" spans="1:12" ht="15">
      <c r="A106" t="s">
        <v>99</v>
      </c>
      <c r="B106" s="77">
        <v>280.5</v>
      </c>
      <c r="C106" s="8">
        <v>652974</v>
      </c>
      <c r="D106" s="8">
        <v>64423</v>
      </c>
      <c r="E106" s="13">
        <v>32.1</v>
      </c>
      <c r="F106" s="56">
        <v>24</v>
      </c>
      <c r="G106" s="20">
        <v>1.6</v>
      </c>
      <c r="H106" s="8">
        <f t="shared" si="6"/>
        <v>125736</v>
      </c>
      <c r="I106" s="8">
        <f t="shared" si="7"/>
        <v>94008</v>
      </c>
      <c r="J106" s="8">
        <f t="shared" si="8"/>
        <v>1600</v>
      </c>
      <c r="K106" s="8">
        <f t="shared" si="9"/>
        <v>53295</v>
      </c>
      <c r="L106" s="8">
        <f t="shared" si="10"/>
        <v>274639</v>
      </c>
    </row>
    <row r="107" spans="1:12" ht="15">
      <c r="A107" t="s">
        <v>100</v>
      </c>
      <c r="B107" s="77">
        <v>1172.5</v>
      </c>
      <c r="C107" s="8">
        <v>1212651</v>
      </c>
      <c r="D107" s="8">
        <v>99158</v>
      </c>
      <c r="E107" s="13">
        <v>82.1</v>
      </c>
      <c r="F107" s="56">
        <v>22</v>
      </c>
      <c r="G107" s="20">
        <v>25</v>
      </c>
      <c r="H107" s="8">
        <f t="shared" si="6"/>
        <v>0</v>
      </c>
      <c r="I107" s="8">
        <f t="shared" si="7"/>
        <v>0</v>
      </c>
      <c r="J107" s="8">
        <f t="shared" si="8"/>
        <v>0</v>
      </c>
      <c r="K107" s="8">
        <f t="shared" si="9"/>
        <v>0</v>
      </c>
      <c r="L107" s="8">
        <f t="shared" si="10"/>
        <v>0</v>
      </c>
    </row>
    <row r="108" spans="1:12" ht="15">
      <c r="A108" t="s">
        <v>101</v>
      </c>
      <c r="B108" s="77">
        <v>121.3</v>
      </c>
      <c r="C108" s="8">
        <v>932859</v>
      </c>
      <c r="D108" s="8">
        <v>55083</v>
      </c>
      <c r="E108" s="13">
        <v>20</v>
      </c>
      <c r="F108" s="56">
        <v>6</v>
      </c>
      <c r="G108" s="20">
        <v>2</v>
      </c>
      <c r="H108" s="8">
        <f t="shared" si="6"/>
        <v>0</v>
      </c>
      <c r="I108" s="8">
        <f t="shared" si="7"/>
        <v>0</v>
      </c>
      <c r="J108" s="8">
        <f t="shared" si="8"/>
        <v>0</v>
      </c>
      <c r="K108" s="8">
        <f t="shared" si="9"/>
        <v>0</v>
      </c>
      <c r="L108" s="8">
        <f t="shared" si="10"/>
        <v>0</v>
      </c>
    </row>
    <row r="109" spans="1:12" ht="15">
      <c r="A109" t="s">
        <v>102</v>
      </c>
      <c r="B109" s="77">
        <v>5.6</v>
      </c>
      <c r="C109" s="8">
        <v>2149896</v>
      </c>
      <c r="D109" s="8">
        <v>70833</v>
      </c>
      <c r="E109" s="13">
        <v>1</v>
      </c>
      <c r="F109" s="56">
        <v>3</v>
      </c>
      <c r="G109" s="20">
        <v>0</v>
      </c>
      <c r="H109" s="8">
        <f t="shared" si="6"/>
        <v>0</v>
      </c>
      <c r="I109" s="8">
        <f t="shared" si="7"/>
        <v>0</v>
      </c>
      <c r="J109" s="8">
        <f t="shared" si="8"/>
        <v>0</v>
      </c>
      <c r="K109" s="8">
        <f t="shared" si="9"/>
        <v>0</v>
      </c>
      <c r="L109" s="8">
        <f t="shared" si="10"/>
        <v>0</v>
      </c>
    </row>
    <row r="110" spans="1:12" ht="15">
      <c r="A110" t="s">
        <v>103</v>
      </c>
      <c r="B110" s="77">
        <v>697.9</v>
      </c>
      <c r="C110" s="8">
        <v>293180</v>
      </c>
      <c r="D110" s="8">
        <v>44816</v>
      </c>
      <c r="E110" s="13">
        <v>131.4</v>
      </c>
      <c r="F110" s="56">
        <v>271</v>
      </c>
      <c r="G110" s="20">
        <v>0</v>
      </c>
      <c r="H110" s="8">
        <f t="shared" si="6"/>
        <v>514694</v>
      </c>
      <c r="I110" s="8">
        <f t="shared" si="7"/>
        <v>1061507</v>
      </c>
      <c r="J110" s="8">
        <f t="shared" si="8"/>
        <v>0</v>
      </c>
      <c r="K110" s="8">
        <f t="shared" si="9"/>
        <v>132601</v>
      </c>
      <c r="L110" s="8">
        <f t="shared" si="10"/>
        <v>1708802</v>
      </c>
    </row>
    <row r="111" spans="1:12" ht="15">
      <c r="A111" t="s">
        <v>104</v>
      </c>
      <c r="B111" s="77">
        <v>39.7</v>
      </c>
      <c r="C111" s="8">
        <v>3918005</v>
      </c>
      <c r="D111" s="8">
        <v>54688</v>
      </c>
      <c r="E111" s="13">
        <v>5.2</v>
      </c>
      <c r="F111" s="56">
        <v>22</v>
      </c>
      <c r="G111" s="20">
        <v>0.2</v>
      </c>
      <c r="H111" s="8">
        <f t="shared" si="6"/>
        <v>0</v>
      </c>
      <c r="I111" s="8">
        <f t="shared" si="7"/>
        <v>0</v>
      </c>
      <c r="J111" s="8">
        <f t="shared" si="8"/>
        <v>0</v>
      </c>
      <c r="K111" s="8">
        <f t="shared" si="9"/>
        <v>0</v>
      </c>
      <c r="L111" s="8">
        <f t="shared" si="10"/>
        <v>0</v>
      </c>
    </row>
    <row r="112" spans="1:12" ht="15">
      <c r="A112" t="s">
        <v>105</v>
      </c>
      <c r="B112" s="77">
        <v>750.9</v>
      </c>
      <c r="C112" s="8">
        <v>392477</v>
      </c>
      <c r="D112" s="8">
        <v>59527</v>
      </c>
      <c r="E112" s="13">
        <v>124.1</v>
      </c>
      <c r="F112" s="56">
        <v>70</v>
      </c>
      <c r="G112" s="20">
        <v>0</v>
      </c>
      <c r="H112" s="8">
        <f t="shared" si="6"/>
        <v>486100</v>
      </c>
      <c r="I112" s="8">
        <f t="shared" si="7"/>
        <v>274190</v>
      </c>
      <c r="J112" s="8">
        <f t="shared" si="8"/>
        <v>0</v>
      </c>
      <c r="K112" s="8">
        <f t="shared" si="9"/>
        <v>142671</v>
      </c>
      <c r="L112" s="8">
        <f t="shared" si="10"/>
        <v>902961</v>
      </c>
    </row>
    <row r="113" spans="1:12" ht="15">
      <c r="A113" t="s">
        <v>106</v>
      </c>
      <c r="B113" s="77">
        <v>166.9</v>
      </c>
      <c r="C113" s="8">
        <v>436997</v>
      </c>
      <c r="D113" s="8">
        <v>50000</v>
      </c>
      <c r="E113" s="13">
        <v>14.6</v>
      </c>
      <c r="F113" s="56">
        <v>21</v>
      </c>
      <c r="G113" s="20">
        <v>0</v>
      </c>
      <c r="H113" s="8">
        <f t="shared" si="6"/>
        <v>57188</v>
      </c>
      <c r="I113" s="8">
        <f t="shared" si="7"/>
        <v>82257</v>
      </c>
      <c r="J113" s="8">
        <f t="shared" si="8"/>
        <v>0</v>
      </c>
      <c r="K113" s="8">
        <f t="shared" si="9"/>
        <v>31711</v>
      </c>
      <c r="L113" s="8">
        <f t="shared" si="10"/>
        <v>171156</v>
      </c>
    </row>
    <row r="114" spans="1:12" ht="15">
      <c r="A114" t="s">
        <v>107</v>
      </c>
      <c r="B114" s="77">
        <v>984.4</v>
      </c>
      <c r="C114" s="8">
        <v>331007</v>
      </c>
      <c r="D114" s="8">
        <v>50445</v>
      </c>
      <c r="E114" s="13">
        <v>178.1</v>
      </c>
      <c r="F114" s="56">
        <v>299</v>
      </c>
      <c r="G114" s="20">
        <v>1.5</v>
      </c>
      <c r="H114" s="8">
        <f t="shared" si="6"/>
        <v>697618</v>
      </c>
      <c r="I114" s="8">
        <f t="shared" si="7"/>
        <v>1171183</v>
      </c>
      <c r="J114" s="8">
        <f t="shared" si="8"/>
        <v>1500</v>
      </c>
      <c r="K114" s="8">
        <f t="shared" si="9"/>
        <v>187036</v>
      </c>
      <c r="L114" s="8">
        <f t="shared" si="10"/>
        <v>2057337</v>
      </c>
    </row>
    <row r="115" spans="1:12" ht="15">
      <c r="A115" t="s">
        <v>108</v>
      </c>
      <c r="B115" s="77">
        <v>755.6</v>
      </c>
      <c r="C115" s="8">
        <v>230726</v>
      </c>
      <c r="D115" s="8">
        <v>43413</v>
      </c>
      <c r="E115" s="13">
        <v>84.1</v>
      </c>
      <c r="F115" s="56">
        <v>203</v>
      </c>
      <c r="G115" s="20">
        <v>0</v>
      </c>
      <c r="H115" s="8">
        <f t="shared" si="6"/>
        <v>329420</v>
      </c>
      <c r="I115" s="8">
        <f t="shared" si="7"/>
        <v>795151</v>
      </c>
      <c r="J115" s="8">
        <f t="shared" si="8"/>
        <v>0</v>
      </c>
      <c r="K115" s="8">
        <f t="shared" si="9"/>
        <v>143564</v>
      </c>
      <c r="L115" s="8">
        <f t="shared" si="10"/>
        <v>1268135</v>
      </c>
    </row>
    <row r="116" spans="1:12" ht="15">
      <c r="A116" t="s">
        <v>109</v>
      </c>
      <c r="B116" s="77">
        <v>319.9</v>
      </c>
      <c r="C116" s="8">
        <v>1203089</v>
      </c>
      <c r="D116" s="8">
        <v>55526</v>
      </c>
      <c r="E116" s="13">
        <v>52.2</v>
      </c>
      <c r="F116" s="56">
        <v>51</v>
      </c>
      <c r="G116" s="20">
        <v>0</v>
      </c>
      <c r="H116" s="8">
        <f t="shared" si="6"/>
        <v>0</v>
      </c>
      <c r="I116" s="8">
        <f t="shared" si="7"/>
        <v>0</v>
      </c>
      <c r="J116" s="8">
        <f t="shared" si="8"/>
        <v>0</v>
      </c>
      <c r="K116" s="8">
        <f t="shared" si="9"/>
        <v>0</v>
      </c>
      <c r="L116" s="8">
        <f t="shared" si="10"/>
        <v>0</v>
      </c>
    </row>
    <row r="117" spans="1:12" ht="15">
      <c r="A117" t="s">
        <v>110</v>
      </c>
      <c r="B117" s="77">
        <v>1538.2</v>
      </c>
      <c r="C117" s="8">
        <v>622320</v>
      </c>
      <c r="D117" s="8">
        <v>104737</v>
      </c>
      <c r="E117" s="13">
        <v>139.6</v>
      </c>
      <c r="F117" s="56">
        <v>29</v>
      </c>
      <c r="G117" s="20">
        <v>7.6</v>
      </c>
      <c r="H117" s="8">
        <f t="shared" si="6"/>
        <v>0</v>
      </c>
      <c r="I117" s="8">
        <f t="shared" si="7"/>
        <v>0</v>
      </c>
      <c r="J117" s="8">
        <f t="shared" si="8"/>
        <v>0</v>
      </c>
      <c r="K117" s="8">
        <f t="shared" si="9"/>
        <v>0</v>
      </c>
      <c r="L117" s="8">
        <f t="shared" si="10"/>
        <v>0</v>
      </c>
    </row>
    <row r="118" spans="1:12" ht="15">
      <c r="A118" t="s">
        <v>111</v>
      </c>
      <c r="B118" s="77">
        <v>1905</v>
      </c>
      <c r="C118" s="8">
        <v>625066</v>
      </c>
      <c r="D118" s="8">
        <v>68673</v>
      </c>
      <c r="E118" s="13">
        <v>221.7</v>
      </c>
      <c r="F118" s="56">
        <v>138</v>
      </c>
      <c r="G118" s="20">
        <v>27</v>
      </c>
      <c r="H118" s="8">
        <f t="shared" si="6"/>
        <v>868399</v>
      </c>
      <c r="I118" s="8">
        <f t="shared" si="7"/>
        <v>540546</v>
      </c>
      <c r="J118" s="8">
        <f t="shared" si="8"/>
        <v>27000</v>
      </c>
      <c r="K118" s="8">
        <f t="shared" si="9"/>
        <v>361950</v>
      </c>
      <c r="L118" s="8">
        <f t="shared" si="10"/>
        <v>1797895</v>
      </c>
    </row>
    <row r="119" spans="1:12" ht="15">
      <c r="A119" t="s">
        <v>112</v>
      </c>
      <c r="B119" s="77">
        <v>1016.4</v>
      </c>
      <c r="C119" s="8">
        <v>519010</v>
      </c>
      <c r="D119" s="8">
        <v>69737</v>
      </c>
      <c r="E119" s="13">
        <v>141.5</v>
      </c>
      <c r="F119" s="56">
        <v>53</v>
      </c>
      <c r="G119" s="20">
        <v>7</v>
      </c>
      <c r="H119" s="8">
        <f t="shared" si="6"/>
        <v>554256</v>
      </c>
      <c r="I119" s="8">
        <f t="shared" si="7"/>
        <v>207601</v>
      </c>
      <c r="J119" s="8">
        <f t="shared" si="8"/>
        <v>7000</v>
      </c>
      <c r="K119" s="8">
        <f t="shared" si="9"/>
        <v>193116</v>
      </c>
      <c r="L119" s="8">
        <f t="shared" si="10"/>
        <v>961973</v>
      </c>
    </row>
    <row r="120" spans="1:12" ht="15">
      <c r="A120" t="s">
        <v>113</v>
      </c>
      <c r="B120" s="77">
        <v>4070</v>
      </c>
      <c r="C120" s="8">
        <v>512740</v>
      </c>
      <c r="D120" s="8">
        <v>71313</v>
      </c>
      <c r="E120" s="13">
        <v>488.7</v>
      </c>
      <c r="F120" s="56">
        <v>200</v>
      </c>
      <c r="G120" s="20">
        <v>39</v>
      </c>
      <c r="H120" s="8">
        <f t="shared" si="6"/>
        <v>1914238</v>
      </c>
      <c r="I120" s="8">
        <f t="shared" si="7"/>
        <v>783400</v>
      </c>
      <c r="J120" s="8">
        <f t="shared" si="8"/>
        <v>39000</v>
      </c>
      <c r="K120" s="8">
        <f t="shared" si="9"/>
        <v>773300</v>
      </c>
      <c r="L120" s="8">
        <f t="shared" si="10"/>
        <v>3509938</v>
      </c>
    </row>
    <row r="121" spans="1:12" ht="15">
      <c r="A121" t="s">
        <v>114</v>
      </c>
      <c r="B121" s="77">
        <v>85.2</v>
      </c>
      <c r="C121" s="8">
        <v>3096010</v>
      </c>
      <c r="D121" s="8">
        <v>59327</v>
      </c>
      <c r="E121" s="13">
        <v>7.3</v>
      </c>
      <c r="F121" s="56">
        <v>5</v>
      </c>
      <c r="G121" s="20">
        <v>0</v>
      </c>
      <c r="H121" s="8">
        <f t="shared" si="6"/>
        <v>0</v>
      </c>
      <c r="I121" s="8">
        <f t="shared" si="7"/>
        <v>0</v>
      </c>
      <c r="J121" s="8">
        <f t="shared" si="8"/>
        <v>0</v>
      </c>
      <c r="K121" s="8">
        <f t="shared" si="9"/>
        <v>0</v>
      </c>
      <c r="L121" s="8">
        <f t="shared" si="10"/>
        <v>0</v>
      </c>
    </row>
    <row r="122" spans="1:12" ht="15">
      <c r="A122" t="s">
        <v>115</v>
      </c>
      <c r="B122" s="77">
        <v>837.6</v>
      </c>
      <c r="C122" s="8">
        <v>426220</v>
      </c>
      <c r="D122" s="8">
        <v>48703</v>
      </c>
      <c r="E122" s="13">
        <v>140.2</v>
      </c>
      <c r="F122" s="56">
        <v>125</v>
      </c>
      <c r="G122" s="20">
        <v>0</v>
      </c>
      <c r="H122" s="8">
        <f t="shared" si="6"/>
        <v>549163</v>
      </c>
      <c r="I122" s="8">
        <f t="shared" si="7"/>
        <v>489625</v>
      </c>
      <c r="J122" s="8">
        <f t="shared" si="8"/>
        <v>0</v>
      </c>
      <c r="K122" s="8">
        <f t="shared" si="9"/>
        <v>159144</v>
      </c>
      <c r="L122" s="8">
        <f t="shared" si="10"/>
        <v>1197932</v>
      </c>
    </row>
    <row r="123" spans="1:12" ht="15">
      <c r="A123" t="s">
        <v>116</v>
      </c>
      <c r="B123" s="77">
        <v>159.2</v>
      </c>
      <c r="C123" s="8">
        <v>485563</v>
      </c>
      <c r="D123" s="8">
        <v>42067</v>
      </c>
      <c r="E123" s="13">
        <v>23.9</v>
      </c>
      <c r="F123" s="56">
        <v>35</v>
      </c>
      <c r="G123" s="20">
        <v>0</v>
      </c>
      <c r="H123" s="8">
        <f t="shared" si="6"/>
        <v>93616</v>
      </c>
      <c r="I123" s="8">
        <f t="shared" si="7"/>
        <v>137095</v>
      </c>
      <c r="J123" s="8">
        <f t="shared" si="8"/>
        <v>0</v>
      </c>
      <c r="K123" s="8">
        <f t="shared" si="9"/>
        <v>30248</v>
      </c>
      <c r="L123" s="8">
        <f t="shared" si="10"/>
        <v>260959</v>
      </c>
    </row>
    <row r="124" spans="1:12" ht="15">
      <c r="A124" t="s">
        <v>117</v>
      </c>
      <c r="B124" s="77">
        <v>3038.9</v>
      </c>
      <c r="C124" s="8">
        <v>417732</v>
      </c>
      <c r="D124" s="8">
        <v>49935</v>
      </c>
      <c r="E124" s="13">
        <v>540.4</v>
      </c>
      <c r="F124" s="56">
        <v>619</v>
      </c>
      <c r="G124" s="20">
        <v>41</v>
      </c>
      <c r="H124" s="8">
        <f t="shared" si="6"/>
        <v>2116747</v>
      </c>
      <c r="I124" s="8">
        <f t="shared" si="7"/>
        <v>2424623</v>
      </c>
      <c r="J124" s="8">
        <f t="shared" si="8"/>
        <v>41000</v>
      </c>
      <c r="K124" s="8">
        <f t="shared" si="9"/>
        <v>577391</v>
      </c>
      <c r="L124" s="8">
        <f t="shared" si="10"/>
        <v>5159761</v>
      </c>
    </row>
    <row r="125" spans="1:12" ht="15">
      <c r="A125" t="s">
        <v>118</v>
      </c>
      <c r="B125" s="77">
        <v>387.5</v>
      </c>
      <c r="C125" s="8">
        <v>650636</v>
      </c>
      <c r="D125" s="8">
        <v>72679</v>
      </c>
      <c r="E125" s="13">
        <v>48.3</v>
      </c>
      <c r="F125" s="56">
        <v>3</v>
      </c>
      <c r="G125" s="20">
        <v>0</v>
      </c>
      <c r="H125" s="8">
        <f t="shared" si="6"/>
        <v>189191</v>
      </c>
      <c r="I125" s="8">
        <f t="shared" si="7"/>
        <v>11751</v>
      </c>
      <c r="J125" s="8">
        <f t="shared" si="8"/>
        <v>0</v>
      </c>
      <c r="K125" s="8">
        <f t="shared" si="9"/>
        <v>73625</v>
      </c>
      <c r="L125" s="8">
        <f t="shared" si="10"/>
        <v>274567</v>
      </c>
    </row>
    <row r="126" spans="1:12" ht="15">
      <c r="A126" t="s">
        <v>119</v>
      </c>
      <c r="B126" s="77">
        <v>963.9</v>
      </c>
      <c r="C126" s="8">
        <v>557306</v>
      </c>
      <c r="D126" s="8">
        <v>66509</v>
      </c>
      <c r="E126" s="13">
        <v>143.9</v>
      </c>
      <c r="F126" s="56">
        <v>69</v>
      </c>
      <c r="G126" s="20">
        <v>2.8</v>
      </c>
      <c r="H126" s="8">
        <f t="shared" si="6"/>
        <v>563656</v>
      </c>
      <c r="I126" s="8">
        <f t="shared" si="7"/>
        <v>270273</v>
      </c>
      <c r="J126" s="8">
        <f t="shared" si="8"/>
        <v>2800</v>
      </c>
      <c r="K126" s="8">
        <f t="shared" si="9"/>
        <v>183141</v>
      </c>
      <c r="L126" s="8">
        <f t="shared" si="10"/>
        <v>1019870</v>
      </c>
    </row>
    <row r="127" spans="1:12" ht="15">
      <c r="A127" t="s">
        <v>120</v>
      </c>
      <c r="B127" s="77">
        <v>2395.3</v>
      </c>
      <c r="C127" s="8">
        <v>557603</v>
      </c>
      <c r="D127" s="8">
        <v>45307</v>
      </c>
      <c r="E127" s="13">
        <v>373.2</v>
      </c>
      <c r="F127" s="56">
        <v>782</v>
      </c>
      <c r="G127" s="20">
        <v>99</v>
      </c>
      <c r="H127" s="8">
        <f t="shared" si="6"/>
        <v>1461824</v>
      </c>
      <c r="I127" s="8">
        <f t="shared" si="7"/>
        <v>3063094</v>
      </c>
      <c r="J127" s="8">
        <f t="shared" si="8"/>
        <v>99000</v>
      </c>
      <c r="K127" s="8">
        <f t="shared" si="9"/>
        <v>455107</v>
      </c>
      <c r="L127" s="8">
        <f t="shared" si="10"/>
        <v>5079025</v>
      </c>
    </row>
    <row r="128" spans="1:12" ht="15">
      <c r="A128" t="s">
        <v>121</v>
      </c>
      <c r="B128" s="77">
        <v>614.6</v>
      </c>
      <c r="C128" s="8">
        <v>276259</v>
      </c>
      <c r="D128" s="8">
        <v>43333</v>
      </c>
      <c r="E128" s="13">
        <v>108.8</v>
      </c>
      <c r="F128" s="56">
        <v>204</v>
      </c>
      <c r="G128" s="20">
        <v>0</v>
      </c>
      <c r="H128" s="8">
        <f t="shared" si="6"/>
        <v>426170</v>
      </c>
      <c r="I128" s="8">
        <f t="shared" si="7"/>
        <v>799068</v>
      </c>
      <c r="J128" s="8">
        <f t="shared" si="8"/>
        <v>0</v>
      </c>
      <c r="K128" s="8">
        <f t="shared" si="9"/>
        <v>116774</v>
      </c>
      <c r="L128" s="8">
        <f t="shared" si="10"/>
        <v>1342012</v>
      </c>
    </row>
    <row r="129" spans="1:12" ht="15">
      <c r="A129" t="s">
        <v>122</v>
      </c>
      <c r="B129" s="77">
        <v>40.3</v>
      </c>
      <c r="C129" s="8">
        <v>652683</v>
      </c>
      <c r="D129" s="8">
        <v>48500</v>
      </c>
      <c r="E129" s="13">
        <v>4.5</v>
      </c>
      <c r="F129" s="56">
        <v>7</v>
      </c>
      <c r="G129" s="20">
        <v>0</v>
      </c>
      <c r="H129" s="8">
        <f t="shared" si="6"/>
        <v>17627</v>
      </c>
      <c r="I129" s="8">
        <f t="shared" si="7"/>
        <v>27419</v>
      </c>
      <c r="J129" s="8">
        <f t="shared" si="8"/>
        <v>0</v>
      </c>
      <c r="K129" s="8">
        <f t="shared" si="9"/>
        <v>7657</v>
      </c>
      <c r="L129" s="8">
        <f t="shared" si="10"/>
        <v>52703</v>
      </c>
    </row>
    <row r="130" spans="1:12" ht="15">
      <c r="A130" t="s">
        <v>123</v>
      </c>
      <c r="B130" s="77">
        <v>91</v>
      </c>
      <c r="C130" s="8">
        <v>387137</v>
      </c>
      <c r="D130" s="8">
        <v>43125</v>
      </c>
      <c r="E130" s="13">
        <v>8.9</v>
      </c>
      <c r="F130" s="56">
        <v>31</v>
      </c>
      <c r="G130" s="20">
        <v>0</v>
      </c>
      <c r="H130" s="8">
        <f t="shared" si="6"/>
        <v>34861</v>
      </c>
      <c r="I130" s="8">
        <f t="shared" si="7"/>
        <v>121427</v>
      </c>
      <c r="J130" s="8">
        <f t="shared" si="8"/>
        <v>0</v>
      </c>
      <c r="K130" s="8">
        <f t="shared" si="9"/>
        <v>17290</v>
      </c>
      <c r="L130" s="8">
        <f t="shared" si="10"/>
        <v>173578</v>
      </c>
    </row>
    <row r="131" spans="1:12" ht="15">
      <c r="A131" t="s">
        <v>124</v>
      </c>
      <c r="B131" s="77">
        <v>1707.3</v>
      </c>
      <c r="C131" s="8">
        <v>688464</v>
      </c>
      <c r="D131" s="8">
        <v>52133</v>
      </c>
      <c r="E131" s="13">
        <v>263.4</v>
      </c>
      <c r="F131" s="56">
        <v>229</v>
      </c>
      <c r="G131" s="20">
        <v>64</v>
      </c>
      <c r="H131" s="8">
        <f t="shared" si="6"/>
        <v>1031738</v>
      </c>
      <c r="I131" s="8">
        <f t="shared" si="7"/>
        <v>896993</v>
      </c>
      <c r="J131" s="8">
        <f t="shared" si="8"/>
        <v>64000</v>
      </c>
      <c r="K131" s="8">
        <f t="shared" si="9"/>
        <v>324387</v>
      </c>
      <c r="L131" s="8">
        <f t="shared" si="10"/>
        <v>2317118</v>
      </c>
    </row>
    <row r="132" spans="1:12" ht="15">
      <c r="A132" t="s">
        <v>125</v>
      </c>
      <c r="B132" s="77">
        <v>846.6</v>
      </c>
      <c r="C132" s="8">
        <v>398800</v>
      </c>
      <c r="D132" s="8">
        <v>62330</v>
      </c>
      <c r="E132" s="13">
        <v>150.7</v>
      </c>
      <c r="F132" s="56">
        <v>54</v>
      </c>
      <c r="G132" s="20">
        <v>20.2</v>
      </c>
      <c r="H132" s="8">
        <f t="shared" si="6"/>
        <v>590292</v>
      </c>
      <c r="I132" s="8">
        <f t="shared" si="7"/>
        <v>211518</v>
      </c>
      <c r="J132" s="8">
        <f t="shared" si="8"/>
        <v>20200</v>
      </c>
      <c r="K132" s="8">
        <f t="shared" si="9"/>
        <v>160854</v>
      </c>
      <c r="L132" s="8">
        <f t="shared" si="10"/>
        <v>982864</v>
      </c>
    </row>
    <row r="133" spans="1:12" ht="15">
      <c r="A133" t="s">
        <v>126</v>
      </c>
      <c r="B133" s="77">
        <v>166</v>
      </c>
      <c r="C133" s="8">
        <v>361397</v>
      </c>
      <c r="D133" s="8">
        <v>45385</v>
      </c>
      <c r="E133" s="13">
        <v>28.4</v>
      </c>
      <c r="F133" s="56">
        <v>35</v>
      </c>
      <c r="G133" s="20">
        <v>0</v>
      </c>
      <c r="H133" s="8">
        <f t="shared" si="6"/>
        <v>111243</v>
      </c>
      <c r="I133" s="8">
        <f t="shared" si="7"/>
        <v>137095</v>
      </c>
      <c r="J133" s="8">
        <f t="shared" si="8"/>
        <v>0</v>
      </c>
      <c r="K133" s="8">
        <f t="shared" si="9"/>
        <v>31540</v>
      </c>
      <c r="L133" s="8">
        <f t="shared" si="10"/>
        <v>279878</v>
      </c>
    </row>
    <row r="134" spans="1:12" ht="15">
      <c r="A134" t="s">
        <v>127</v>
      </c>
      <c r="B134" s="77">
        <v>163.4</v>
      </c>
      <c r="C134" s="8">
        <v>2963335</v>
      </c>
      <c r="D134" s="8">
        <v>44063</v>
      </c>
      <c r="E134" s="13">
        <v>25.6</v>
      </c>
      <c r="F134" s="56">
        <v>25</v>
      </c>
      <c r="G134" s="20">
        <v>0</v>
      </c>
      <c r="H134" s="8">
        <f t="shared" si="6"/>
        <v>0</v>
      </c>
      <c r="I134" s="8">
        <f t="shared" si="7"/>
        <v>0</v>
      </c>
      <c r="J134" s="8">
        <f t="shared" si="8"/>
        <v>0</v>
      </c>
      <c r="K134" s="8">
        <f t="shared" si="9"/>
        <v>0</v>
      </c>
      <c r="L134" s="8">
        <f t="shared" si="10"/>
        <v>0</v>
      </c>
    </row>
    <row r="135" spans="1:12" ht="15">
      <c r="A135" t="s">
        <v>128</v>
      </c>
      <c r="B135" s="77">
        <v>306.6</v>
      </c>
      <c r="C135" s="8">
        <v>271227</v>
      </c>
      <c r="D135" s="8">
        <v>41250</v>
      </c>
      <c r="E135" s="13">
        <v>65.1</v>
      </c>
      <c r="F135" s="56">
        <v>107</v>
      </c>
      <c r="G135" s="20">
        <v>0</v>
      </c>
      <c r="H135" s="8">
        <f t="shared" si="6"/>
        <v>254997</v>
      </c>
      <c r="I135" s="8">
        <f t="shared" si="7"/>
        <v>419119</v>
      </c>
      <c r="J135" s="8">
        <f t="shared" si="8"/>
        <v>0</v>
      </c>
      <c r="K135" s="8">
        <f t="shared" si="9"/>
        <v>58254</v>
      </c>
      <c r="L135" s="8">
        <f t="shared" si="10"/>
        <v>732370</v>
      </c>
    </row>
    <row r="136" spans="1:12" ht="15">
      <c r="A136" t="s">
        <v>129</v>
      </c>
      <c r="B136" s="77">
        <v>1566.7</v>
      </c>
      <c r="C136" s="8">
        <v>391658</v>
      </c>
      <c r="D136" s="8">
        <v>76931</v>
      </c>
      <c r="E136" s="13">
        <v>249.9</v>
      </c>
      <c r="F136" s="56">
        <v>82</v>
      </c>
      <c r="G136" s="20">
        <v>8</v>
      </c>
      <c r="H136" s="8">
        <f t="shared" si="6"/>
        <v>978858</v>
      </c>
      <c r="I136" s="8">
        <f t="shared" si="7"/>
        <v>321194</v>
      </c>
      <c r="J136" s="8">
        <f t="shared" si="8"/>
        <v>8000</v>
      </c>
      <c r="K136" s="8">
        <f t="shared" si="9"/>
        <v>297673</v>
      </c>
      <c r="L136" s="8">
        <f t="shared" si="10"/>
        <v>1605725</v>
      </c>
    </row>
    <row r="137" spans="1:12" ht="15">
      <c r="A137" t="s">
        <v>130</v>
      </c>
      <c r="B137" s="77">
        <v>954.8</v>
      </c>
      <c r="C137" s="8">
        <v>458102</v>
      </c>
      <c r="D137" s="8">
        <v>49915</v>
      </c>
      <c r="E137" s="13">
        <v>170.3</v>
      </c>
      <c r="F137" s="56">
        <v>261</v>
      </c>
      <c r="G137" s="20">
        <v>6</v>
      </c>
      <c r="H137" s="8">
        <f aca="true" t="shared" si="11" ref="H137:H200">IF(C137&lt;($K$2*$C$7),IF(D137&lt;$K$2*$D$7,ROUND(E137*$H$6,0),0),0)</f>
        <v>667065</v>
      </c>
      <c r="I137" s="8">
        <f aca="true" t="shared" si="12" ref="I137:I200">IF(C137&lt;($K$2*$C$7),IF(D137&lt;$K$2*$D$7,ROUND(F137*$I$6,0),0),0)</f>
        <v>1022337</v>
      </c>
      <c r="J137" s="8">
        <f aca="true" t="shared" si="13" ref="J137:J200">IF(C137&lt;($K$2*$C$7),IF(D137&lt;$K$2*$D$7,ROUND(G137*$J$6,0),0),0)</f>
        <v>6000</v>
      </c>
      <c r="K137" s="8">
        <f aca="true" t="shared" si="14" ref="K137:K200">IF(C137&lt;($K$2*$C$7),IF(D137&lt;$K$2*$D$7,ROUND(B137*$K$6,0),0),0)</f>
        <v>181412</v>
      </c>
      <c r="L137" s="8">
        <f t="shared" si="10"/>
        <v>1876814</v>
      </c>
    </row>
    <row r="138" spans="1:12" ht="15">
      <c r="A138" t="s">
        <v>131</v>
      </c>
      <c r="B138" s="77">
        <v>5423.7</v>
      </c>
      <c r="C138" s="8">
        <v>458365</v>
      </c>
      <c r="D138" s="8">
        <v>73513</v>
      </c>
      <c r="E138" s="13">
        <v>796.9</v>
      </c>
      <c r="F138" s="56">
        <v>198</v>
      </c>
      <c r="G138" s="20">
        <v>12</v>
      </c>
      <c r="H138" s="8">
        <f t="shared" si="11"/>
        <v>3121457</v>
      </c>
      <c r="I138" s="8">
        <f t="shared" si="12"/>
        <v>775566</v>
      </c>
      <c r="J138" s="8">
        <f t="shared" si="13"/>
        <v>12000</v>
      </c>
      <c r="K138" s="8">
        <f t="shared" si="14"/>
        <v>1030503</v>
      </c>
      <c r="L138" s="8">
        <f aca="true" t="shared" si="15" ref="L138:L201">H138+I138+J138+K138</f>
        <v>4939526</v>
      </c>
    </row>
    <row r="139" spans="1:12" ht="15">
      <c r="A139" t="s">
        <v>132</v>
      </c>
      <c r="B139" s="77">
        <v>825.5</v>
      </c>
      <c r="C139" s="8">
        <v>446120</v>
      </c>
      <c r="D139" s="8">
        <v>59096</v>
      </c>
      <c r="E139" s="13">
        <v>100.7</v>
      </c>
      <c r="F139" s="56">
        <v>111</v>
      </c>
      <c r="G139" s="20">
        <v>7</v>
      </c>
      <c r="H139" s="8">
        <f t="shared" si="11"/>
        <v>394442</v>
      </c>
      <c r="I139" s="8">
        <f t="shared" si="12"/>
        <v>434787</v>
      </c>
      <c r="J139" s="8">
        <f t="shared" si="13"/>
        <v>7000</v>
      </c>
      <c r="K139" s="8">
        <f t="shared" si="14"/>
        <v>156845</v>
      </c>
      <c r="L139" s="8">
        <f t="shared" si="15"/>
        <v>993074</v>
      </c>
    </row>
    <row r="140" spans="1:12" ht="15">
      <c r="A140" t="s">
        <v>133</v>
      </c>
      <c r="B140" s="77">
        <v>64.4</v>
      </c>
      <c r="C140" s="8">
        <v>521892</v>
      </c>
      <c r="D140" s="8">
        <v>48365</v>
      </c>
      <c r="E140" s="13">
        <v>7.1</v>
      </c>
      <c r="F140" s="56">
        <v>21</v>
      </c>
      <c r="G140" s="20">
        <v>0</v>
      </c>
      <c r="H140" s="8">
        <f t="shared" si="11"/>
        <v>27811</v>
      </c>
      <c r="I140" s="8">
        <f t="shared" si="12"/>
        <v>82257</v>
      </c>
      <c r="J140" s="8">
        <f t="shared" si="13"/>
        <v>0</v>
      </c>
      <c r="K140" s="8">
        <f t="shared" si="14"/>
        <v>12236</v>
      </c>
      <c r="L140" s="8">
        <f t="shared" si="15"/>
        <v>122304</v>
      </c>
    </row>
    <row r="141" spans="1:12" ht="15">
      <c r="A141" t="s">
        <v>134</v>
      </c>
      <c r="B141" s="77">
        <v>260.5</v>
      </c>
      <c r="C141" s="8">
        <v>835049</v>
      </c>
      <c r="D141" s="8">
        <v>64531</v>
      </c>
      <c r="E141" s="13">
        <v>32.9</v>
      </c>
      <c r="F141" s="56">
        <v>4</v>
      </c>
      <c r="G141" s="20">
        <v>0</v>
      </c>
      <c r="H141" s="8">
        <f t="shared" si="11"/>
        <v>128869</v>
      </c>
      <c r="I141" s="8">
        <f t="shared" si="12"/>
        <v>15668</v>
      </c>
      <c r="J141" s="8">
        <f t="shared" si="13"/>
        <v>0</v>
      </c>
      <c r="K141" s="8">
        <f t="shared" si="14"/>
        <v>49495</v>
      </c>
      <c r="L141" s="8">
        <f t="shared" si="15"/>
        <v>194032</v>
      </c>
    </row>
    <row r="142" spans="1:12" ht="15">
      <c r="A142" t="s">
        <v>135</v>
      </c>
      <c r="B142" s="77">
        <v>229.3</v>
      </c>
      <c r="C142" s="8">
        <v>541096</v>
      </c>
      <c r="D142" s="8">
        <v>70223</v>
      </c>
      <c r="E142" s="13">
        <v>52</v>
      </c>
      <c r="F142" s="56">
        <v>18</v>
      </c>
      <c r="G142" s="20">
        <v>0</v>
      </c>
      <c r="H142" s="8">
        <f t="shared" si="11"/>
        <v>203684</v>
      </c>
      <c r="I142" s="8">
        <f t="shared" si="12"/>
        <v>70506</v>
      </c>
      <c r="J142" s="8">
        <f t="shared" si="13"/>
        <v>0</v>
      </c>
      <c r="K142" s="8">
        <f t="shared" si="14"/>
        <v>43567</v>
      </c>
      <c r="L142" s="8">
        <f t="shared" si="15"/>
        <v>317757</v>
      </c>
    </row>
    <row r="143" spans="1:12" ht="15">
      <c r="A143" t="s">
        <v>136</v>
      </c>
      <c r="B143" s="77">
        <v>322.2</v>
      </c>
      <c r="C143" s="8">
        <v>427543</v>
      </c>
      <c r="D143" s="8">
        <v>67981</v>
      </c>
      <c r="E143" s="13">
        <v>66</v>
      </c>
      <c r="F143" s="56">
        <v>16</v>
      </c>
      <c r="G143" s="20">
        <v>7.5</v>
      </c>
      <c r="H143" s="8">
        <f t="shared" si="11"/>
        <v>258522</v>
      </c>
      <c r="I143" s="8">
        <f t="shared" si="12"/>
        <v>62672</v>
      </c>
      <c r="J143" s="8">
        <f t="shared" si="13"/>
        <v>7500</v>
      </c>
      <c r="K143" s="8">
        <f t="shared" si="14"/>
        <v>61218</v>
      </c>
      <c r="L143" s="8">
        <f t="shared" si="15"/>
        <v>389912</v>
      </c>
    </row>
    <row r="144" spans="1:12" ht="15">
      <c r="A144" t="s">
        <v>137</v>
      </c>
      <c r="B144" s="77">
        <v>363.9</v>
      </c>
      <c r="C144" s="8">
        <v>802664</v>
      </c>
      <c r="D144" s="8">
        <v>51080</v>
      </c>
      <c r="E144" s="13">
        <v>35.8</v>
      </c>
      <c r="F144" s="56">
        <v>48</v>
      </c>
      <c r="G144" s="20">
        <v>0</v>
      </c>
      <c r="H144" s="8">
        <f t="shared" si="11"/>
        <v>140229</v>
      </c>
      <c r="I144" s="8">
        <f t="shared" si="12"/>
        <v>188016</v>
      </c>
      <c r="J144" s="8">
        <f t="shared" si="13"/>
        <v>0</v>
      </c>
      <c r="K144" s="8">
        <f t="shared" si="14"/>
        <v>69141</v>
      </c>
      <c r="L144" s="8">
        <f t="shared" si="15"/>
        <v>397386</v>
      </c>
    </row>
    <row r="145" spans="1:12" ht="15">
      <c r="A145" t="s">
        <v>138</v>
      </c>
      <c r="B145" s="77">
        <v>14962.2</v>
      </c>
      <c r="C145" s="8">
        <v>458671</v>
      </c>
      <c r="D145" s="8">
        <v>50039</v>
      </c>
      <c r="E145" s="13">
        <v>2447.2</v>
      </c>
      <c r="F145" s="56">
        <v>4223</v>
      </c>
      <c r="G145" s="20">
        <v>1320</v>
      </c>
      <c r="H145" s="8">
        <f t="shared" si="11"/>
        <v>9585682</v>
      </c>
      <c r="I145" s="8">
        <f t="shared" si="12"/>
        <v>16541491</v>
      </c>
      <c r="J145" s="8">
        <f t="shared" si="13"/>
        <v>1320000</v>
      </c>
      <c r="K145" s="8">
        <f t="shared" si="14"/>
        <v>2842818</v>
      </c>
      <c r="L145" s="8">
        <f t="shared" si="15"/>
        <v>30289991</v>
      </c>
    </row>
    <row r="146" spans="1:12" ht="15">
      <c r="A146" t="s">
        <v>139</v>
      </c>
      <c r="B146" s="77">
        <v>296.1</v>
      </c>
      <c r="C146" s="8">
        <v>414462</v>
      </c>
      <c r="D146" s="8">
        <v>50927</v>
      </c>
      <c r="E146" s="13">
        <v>47</v>
      </c>
      <c r="F146" s="56">
        <v>45</v>
      </c>
      <c r="G146" s="20">
        <v>0</v>
      </c>
      <c r="H146" s="8">
        <f t="shared" si="11"/>
        <v>184099</v>
      </c>
      <c r="I146" s="8">
        <f t="shared" si="12"/>
        <v>176265</v>
      </c>
      <c r="J146" s="8">
        <f t="shared" si="13"/>
        <v>0</v>
      </c>
      <c r="K146" s="8">
        <f t="shared" si="14"/>
        <v>56259</v>
      </c>
      <c r="L146" s="8">
        <f t="shared" si="15"/>
        <v>416623</v>
      </c>
    </row>
    <row r="147" spans="1:12" ht="15">
      <c r="A147" t="s">
        <v>140</v>
      </c>
      <c r="B147" s="77">
        <v>121.8</v>
      </c>
      <c r="C147" s="8">
        <v>338106</v>
      </c>
      <c r="D147" s="8">
        <v>47813</v>
      </c>
      <c r="E147" s="13">
        <v>26.2</v>
      </c>
      <c r="F147" s="56">
        <v>33</v>
      </c>
      <c r="G147" s="20">
        <v>0</v>
      </c>
      <c r="H147" s="8">
        <f t="shared" si="11"/>
        <v>102625</v>
      </c>
      <c r="I147" s="8">
        <f t="shared" si="12"/>
        <v>129261</v>
      </c>
      <c r="J147" s="8">
        <f t="shared" si="13"/>
        <v>0</v>
      </c>
      <c r="K147" s="8">
        <f t="shared" si="14"/>
        <v>23142</v>
      </c>
      <c r="L147" s="8">
        <f t="shared" si="15"/>
        <v>255028</v>
      </c>
    </row>
    <row r="148" spans="1:12" ht="15">
      <c r="A148" t="s">
        <v>141</v>
      </c>
      <c r="B148" s="77">
        <v>0</v>
      </c>
      <c r="C148" s="8" t="s">
        <v>335</v>
      </c>
      <c r="D148" s="8">
        <v>40654</v>
      </c>
      <c r="E148" s="13">
        <v>0</v>
      </c>
      <c r="F148" s="56">
        <v>0</v>
      </c>
      <c r="G148" s="20">
        <v>0</v>
      </c>
      <c r="H148" s="8">
        <f t="shared" si="11"/>
        <v>0</v>
      </c>
      <c r="I148" s="8">
        <f t="shared" si="12"/>
        <v>0</v>
      </c>
      <c r="J148" s="8">
        <f t="shared" si="13"/>
        <v>0</v>
      </c>
      <c r="K148" s="8">
        <f t="shared" si="14"/>
        <v>0</v>
      </c>
      <c r="L148" s="8">
        <f t="shared" si="15"/>
        <v>0</v>
      </c>
    </row>
    <row r="149" spans="1:12" ht="15">
      <c r="A149" t="s">
        <v>142</v>
      </c>
      <c r="B149" s="77">
        <v>172.2</v>
      </c>
      <c r="C149" s="8">
        <v>588866</v>
      </c>
      <c r="D149" s="8">
        <v>61908</v>
      </c>
      <c r="E149" s="13">
        <v>37.6</v>
      </c>
      <c r="F149" s="56">
        <v>15</v>
      </c>
      <c r="G149" s="20">
        <v>0</v>
      </c>
      <c r="H149" s="8">
        <f t="shared" si="11"/>
        <v>147279</v>
      </c>
      <c r="I149" s="8">
        <f t="shared" si="12"/>
        <v>58755</v>
      </c>
      <c r="J149" s="8">
        <f t="shared" si="13"/>
        <v>0</v>
      </c>
      <c r="K149" s="8">
        <f t="shared" si="14"/>
        <v>32718</v>
      </c>
      <c r="L149" s="8">
        <f t="shared" si="15"/>
        <v>238752</v>
      </c>
    </row>
    <row r="150" spans="1:12" ht="15">
      <c r="A150" t="s">
        <v>143</v>
      </c>
      <c r="B150" s="77">
        <v>1006.5</v>
      </c>
      <c r="C150" s="8">
        <v>1028454</v>
      </c>
      <c r="D150" s="8">
        <v>54764</v>
      </c>
      <c r="E150" s="13">
        <v>126</v>
      </c>
      <c r="F150" s="56">
        <v>243</v>
      </c>
      <c r="G150" s="20">
        <v>0</v>
      </c>
      <c r="H150" s="8">
        <f t="shared" si="11"/>
        <v>0</v>
      </c>
      <c r="I150" s="8">
        <f t="shared" si="12"/>
        <v>0</v>
      </c>
      <c r="J150" s="8">
        <f t="shared" si="13"/>
        <v>0</v>
      </c>
      <c r="K150" s="8">
        <f t="shared" si="14"/>
        <v>0</v>
      </c>
      <c r="L150" s="8">
        <f t="shared" si="15"/>
        <v>0</v>
      </c>
    </row>
    <row r="151" spans="1:12" ht="15">
      <c r="A151" t="s">
        <v>144</v>
      </c>
      <c r="B151" s="77">
        <v>4630.6</v>
      </c>
      <c r="C151" s="8">
        <v>517832</v>
      </c>
      <c r="D151" s="8">
        <v>72011</v>
      </c>
      <c r="E151" s="13">
        <v>672.6</v>
      </c>
      <c r="F151" s="56">
        <v>194</v>
      </c>
      <c r="G151" s="20">
        <v>9</v>
      </c>
      <c r="H151" s="8">
        <f t="shared" si="11"/>
        <v>2634574</v>
      </c>
      <c r="I151" s="8">
        <f t="shared" si="12"/>
        <v>759898</v>
      </c>
      <c r="J151" s="8">
        <f t="shared" si="13"/>
        <v>9000</v>
      </c>
      <c r="K151" s="8">
        <f t="shared" si="14"/>
        <v>879814</v>
      </c>
      <c r="L151" s="8">
        <f t="shared" si="15"/>
        <v>4283286</v>
      </c>
    </row>
    <row r="152" spans="1:12" ht="15">
      <c r="A152" t="s">
        <v>145</v>
      </c>
      <c r="B152" s="77">
        <v>301.6</v>
      </c>
      <c r="C152" s="8">
        <v>347015</v>
      </c>
      <c r="D152" s="8">
        <v>48529</v>
      </c>
      <c r="E152" s="13">
        <v>42</v>
      </c>
      <c r="F152" s="56">
        <v>74</v>
      </c>
      <c r="G152" s="20">
        <v>0</v>
      </c>
      <c r="H152" s="8">
        <f t="shared" si="11"/>
        <v>164514</v>
      </c>
      <c r="I152" s="8">
        <f t="shared" si="12"/>
        <v>289858</v>
      </c>
      <c r="J152" s="8">
        <f t="shared" si="13"/>
        <v>0</v>
      </c>
      <c r="K152" s="8">
        <f t="shared" si="14"/>
        <v>57304</v>
      </c>
      <c r="L152" s="8">
        <f t="shared" si="15"/>
        <v>511676</v>
      </c>
    </row>
    <row r="153" spans="1:12" ht="15">
      <c r="A153" t="s">
        <v>146</v>
      </c>
      <c r="B153" s="77">
        <v>227.5</v>
      </c>
      <c r="C153" s="8">
        <v>346384</v>
      </c>
      <c r="D153" s="8">
        <v>47361</v>
      </c>
      <c r="E153" s="13">
        <v>27.6</v>
      </c>
      <c r="F153" s="56">
        <v>45</v>
      </c>
      <c r="G153" s="20">
        <v>0</v>
      </c>
      <c r="H153" s="8">
        <f t="shared" si="11"/>
        <v>108109</v>
      </c>
      <c r="I153" s="8">
        <f t="shared" si="12"/>
        <v>176265</v>
      </c>
      <c r="J153" s="8">
        <f t="shared" si="13"/>
        <v>0</v>
      </c>
      <c r="K153" s="8">
        <f t="shared" si="14"/>
        <v>43225</v>
      </c>
      <c r="L153" s="8">
        <f t="shared" si="15"/>
        <v>327599</v>
      </c>
    </row>
    <row r="154" spans="1:12" ht="15">
      <c r="A154" t="s">
        <v>147</v>
      </c>
      <c r="B154" s="77">
        <v>2508.4</v>
      </c>
      <c r="C154" s="8">
        <v>422540</v>
      </c>
      <c r="D154" s="8">
        <v>61682</v>
      </c>
      <c r="E154" s="13">
        <v>383</v>
      </c>
      <c r="F154" s="56">
        <v>384</v>
      </c>
      <c r="G154" s="20">
        <v>23</v>
      </c>
      <c r="H154" s="8">
        <f t="shared" si="11"/>
        <v>1500211</v>
      </c>
      <c r="I154" s="8">
        <f t="shared" si="12"/>
        <v>1504128</v>
      </c>
      <c r="J154" s="8">
        <f t="shared" si="13"/>
        <v>23000</v>
      </c>
      <c r="K154" s="8">
        <f t="shared" si="14"/>
        <v>476596</v>
      </c>
      <c r="L154" s="8">
        <f t="shared" si="15"/>
        <v>3503935</v>
      </c>
    </row>
    <row r="155" spans="1:12" ht="15">
      <c r="A155" t="s">
        <v>148</v>
      </c>
      <c r="B155" s="77">
        <v>2</v>
      </c>
      <c r="C155" s="8">
        <v>2768185</v>
      </c>
      <c r="D155" s="8">
        <v>40654</v>
      </c>
      <c r="E155" s="13">
        <v>1</v>
      </c>
      <c r="F155" s="56">
        <v>2</v>
      </c>
      <c r="G155" s="20">
        <v>0</v>
      </c>
      <c r="H155" s="8">
        <f t="shared" si="11"/>
        <v>0</v>
      </c>
      <c r="I155" s="8">
        <f t="shared" si="12"/>
        <v>0</v>
      </c>
      <c r="J155" s="8">
        <f t="shared" si="13"/>
        <v>0</v>
      </c>
      <c r="K155" s="8">
        <f t="shared" si="14"/>
        <v>0</v>
      </c>
      <c r="L155" s="8">
        <f t="shared" si="15"/>
        <v>0</v>
      </c>
    </row>
    <row r="156" spans="1:12" ht="15">
      <c r="A156" t="s">
        <v>149</v>
      </c>
      <c r="B156" s="77">
        <v>701.1</v>
      </c>
      <c r="C156" s="8">
        <v>381610</v>
      </c>
      <c r="D156" s="8">
        <v>48033</v>
      </c>
      <c r="E156" s="13">
        <v>98.6</v>
      </c>
      <c r="F156" s="56">
        <v>205</v>
      </c>
      <c r="G156" s="20">
        <v>0</v>
      </c>
      <c r="H156" s="8">
        <f t="shared" si="11"/>
        <v>386216</v>
      </c>
      <c r="I156" s="8">
        <f t="shared" si="12"/>
        <v>802985</v>
      </c>
      <c r="J156" s="8">
        <f t="shared" si="13"/>
        <v>0</v>
      </c>
      <c r="K156" s="8">
        <f t="shared" si="14"/>
        <v>133209</v>
      </c>
      <c r="L156" s="8">
        <f t="shared" si="15"/>
        <v>1322410</v>
      </c>
    </row>
    <row r="157" spans="1:12" ht="15">
      <c r="A157" t="s">
        <v>150</v>
      </c>
      <c r="B157" s="77">
        <v>123.6</v>
      </c>
      <c r="C157" s="8">
        <v>1182993</v>
      </c>
      <c r="D157" s="8">
        <v>46346</v>
      </c>
      <c r="E157" s="13">
        <v>11.2</v>
      </c>
      <c r="F157" s="56">
        <v>0</v>
      </c>
      <c r="G157" s="20">
        <v>0</v>
      </c>
      <c r="H157" s="8">
        <f t="shared" si="11"/>
        <v>0</v>
      </c>
      <c r="I157" s="8">
        <f t="shared" si="12"/>
        <v>0</v>
      </c>
      <c r="J157" s="8">
        <f t="shared" si="13"/>
        <v>0</v>
      </c>
      <c r="K157" s="8">
        <f t="shared" si="14"/>
        <v>0</v>
      </c>
      <c r="L157" s="8">
        <f t="shared" si="15"/>
        <v>0</v>
      </c>
    </row>
    <row r="158" spans="1:12" ht="15">
      <c r="A158" t="s">
        <v>151</v>
      </c>
      <c r="B158" s="77">
        <v>459</v>
      </c>
      <c r="C158" s="8">
        <v>414380</v>
      </c>
      <c r="D158" s="8">
        <v>77869</v>
      </c>
      <c r="E158" s="13">
        <v>75</v>
      </c>
      <c r="F158" s="56">
        <v>15</v>
      </c>
      <c r="G158" s="20">
        <v>0</v>
      </c>
      <c r="H158" s="8">
        <f t="shared" si="11"/>
        <v>293775</v>
      </c>
      <c r="I158" s="8">
        <f t="shared" si="12"/>
        <v>58755</v>
      </c>
      <c r="J158" s="8">
        <f t="shared" si="13"/>
        <v>0</v>
      </c>
      <c r="K158" s="8">
        <f t="shared" si="14"/>
        <v>87210</v>
      </c>
      <c r="L158" s="8">
        <f t="shared" si="15"/>
        <v>439740</v>
      </c>
    </row>
    <row r="159" spans="1:12" ht="15">
      <c r="A159" t="s">
        <v>152</v>
      </c>
      <c r="B159" s="77">
        <v>656.3</v>
      </c>
      <c r="C159" s="8">
        <v>2982711</v>
      </c>
      <c r="D159" s="8">
        <v>51729</v>
      </c>
      <c r="E159" s="13">
        <v>117.6</v>
      </c>
      <c r="F159" s="56">
        <v>105</v>
      </c>
      <c r="G159" s="20">
        <v>0</v>
      </c>
      <c r="H159" s="8">
        <f t="shared" si="11"/>
        <v>0</v>
      </c>
      <c r="I159" s="8">
        <f t="shared" si="12"/>
        <v>0</v>
      </c>
      <c r="J159" s="8">
        <f t="shared" si="13"/>
        <v>0</v>
      </c>
      <c r="K159" s="8">
        <f t="shared" si="14"/>
        <v>0</v>
      </c>
      <c r="L159" s="8">
        <f t="shared" si="15"/>
        <v>0</v>
      </c>
    </row>
    <row r="160" spans="1:12" ht="15">
      <c r="A160" t="s">
        <v>153</v>
      </c>
      <c r="B160" s="77">
        <v>12898.5</v>
      </c>
      <c r="C160" s="8">
        <v>571391</v>
      </c>
      <c r="D160" s="8">
        <v>61102</v>
      </c>
      <c r="E160" s="13">
        <v>1861.3</v>
      </c>
      <c r="F160" s="56">
        <v>3153</v>
      </c>
      <c r="G160" s="20">
        <v>653</v>
      </c>
      <c r="H160" s="8">
        <f t="shared" si="11"/>
        <v>7290712</v>
      </c>
      <c r="I160" s="8">
        <f t="shared" si="12"/>
        <v>12350301</v>
      </c>
      <c r="J160" s="8">
        <f t="shared" si="13"/>
        <v>653000</v>
      </c>
      <c r="K160" s="8">
        <f t="shared" si="14"/>
        <v>2450715</v>
      </c>
      <c r="L160" s="8">
        <f t="shared" si="15"/>
        <v>22744728</v>
      </c>
    </row>
    <row r="161" spans="1:12" ht="15">
      <c r="A161" t="s">
        <v>154</v>
      </c>
      <c r="B161" s="77">
        <v>113.5</v>
      </c>
      <c r="C161" s="8">
        <v>561317</v>
      </c>
      <c r="D161" s="8">
        <v>59464</v>
      </c>
      <c r="E161" s="13">
        <v>12.4</v>
      </c>
      <c r="F161" s="56">
        <v>23</v>
      </c>
      <c r="G161" s="20">
        <v>0</v>
      </c>
      <c r="H161" s="8">
        <f t="shared" si="11"/>
        <v>48571</v>
      </c>
      <c r="I161" s="8">
        <f t="shared" si="12"/>
        <v>90091</v>
      </c>
      <c r="J161" s="8">
        <f t="shared" si="13"/>
        <v>0</v>
      </c>
      <c r="K161" s="8">
        <f t="shared" si="14"/>
        <v>21565</v>
      </c>
      <c r="L161" s="8">
        <f t="shared" si="15"/>
        <v>160227</v>
      </c>
    </row>
    <row r="162" spans="1:12" ht="15">
      <c r="A162" t="s">
        <v>155</v>
      </c>
      <c r="B162" s="77">
        <v>820.2</v>
      </c>
      <c r="C162" s="8">
        <v>453024</v>
      </c>
      <c r="D162" s="8">
        <v>69458</v>
      </c>
      <c r="E162" s="13">
        <v>99.5</v>
      </c>
      <c r="F162" s="56">
        <v>39</v>
      </c>
      <c r="G162" s="20">
        <v>3</v>
      </c>
      <c r="H162" s="8">
        <f t="shared" si="11"/>
        <v>389742</v>
      </c>
      <c r="I162" s="8">
        <f t="shared" si="12"/>
        <v>152763</v>
      </c>
      <c r="J162" s="8">
        <f t="shared" si="13"/>
        <v>3000</v>
      </c>
      <c r="K162" s="8">
        <f t="shared" si="14"/>
        <v>155838</v>
      </c>
      <c r="L162" s="8">
        <f t="shared" si="15"/>
        <v>701343</v>
      </c>
    </row>
    <row r="163" spans="1:12" ht="15">
      <c r="A163" t="s">
        <v>156</v>
      </c>
      <c r="B163" s="77">
        <v>104.6</v>
      </c>
      <c r="C163" s="8">
        <v>4030113</v>
      </c>
      <c r="D163" s="8">
        <v>93290</v>
      </c>
      <c r="E163" s="13">
        <v>6.3</v>
      </c>
      <c r="F163" s="56">
        <v>1</v>
      </c>
      <c r="G163" s="20">
        <v>0</v>
      </c>
      <c r="H163" s="8">
        <f t="shared" si="11"/>
        <v>0</v>
      </c>
      <c r="I163" s="8">
        <f t="shared" si="12"/>
        <v>0</v>
      </c>
      <c r="J163" s="8">
        <f t="shared" si="13"/>
        <v>0</v>
      </c>
      <c r="K163" s="8">
        <f t="shared" si="14"/>
        <v>0</v>
      </c>
      <c r="L163" s="8">
        <f t="shared" si="15"/>
        <v>0</v>
      </c>
    </row>
    <row r="164" spans="1:12" ht="15">
      <c r="A164" t="s">
        <v>157</v>
      </c>
      <c r="B164" s="77">
        <v>437.7</v>
      </c>
      <c r="C164" s="8">
        <v>630875</v>
      </c>
      <c r="D164" s="8">
        <v>52941</v>
      </c>
      <c r="E164" s="13">
        <v>49.6</v>
      </c>
      <c r="F164" s="56">
        <v>68</v>
      </c>
      <c r="G164" s="20">
        <v>1.1</v>
      </c>
      <c r="H164" s="8">
        <f t="shared" si="11"/>
        <v>194283</v>
      </c>
      <c r="I164" s="8">
        <f t="shared" si="12"/>
        <v>266356</v>
      </c>
      <c r="J164" s="8">
        <f t="shared" si="13"/>
        <v>1100</v>
      </c>
      <c r="K164" s="8">
        <f t="shared" si="14"/>
        <v>83163</v>
      </c>
      <c r="L164" s="8">
        <f t="shared" si="15"/>
        <v>544902</v>
      </c>
    </row>
    <row r="165" spans="1:12" ht="15">
      <c r="A165" t="s">
        <v>158</v>
      </c>
      <c r="B165" s="77">
        <v>276.6</v>
      </c>
      <c r="C165" s="8">
        <v>594345</v>
      </c>
      <c r="D165" s="8">
        <v>52366</v>
      </c>
      <c r="E165" s="13">
        <v>44.9</v>
      </c>
      <c r="F165" s="56">
        <v>60</v>
      </c>
      <c r="G165" s="20">
        <v>1.7</v>
      </c>
      <c r="H165" s="8">
        <f t="shared" si="11"/>
        <v>175873</v>
      </c>
      <c r="I165" s="8">
        <f t="shared" si="12"/>
        <v>235020</v>
      </c>
      <c r="J165" s="8">
        <f t="shared" si="13"/>
        <v>1700</v>
      </c>
      <c r="K165" s="8">
        <f t="shared" si="14"/>
        <v>52554</v>
      </c>
      <c r="L165" s="8">
        <f t="shared" si="15"/>
        <v>465147</v>
      </c>
    </row>
    <row r="166" spans="1:12" ht="15">
      <c r="A166" t="s">
        <v>159</v>
      </c>
      <c r="B166" s="77">
        <v>844.5</v>
      </c>
      <c r="C166" s="8">
        <v>336244</v>
      </c>
      <c r="D166" s="8">
        <v>57865</v>
      </c>
      <c r="E166" s="13">
        <v>87.2</v>
      </c>
      <c r="F166" s="56">
        <v>123</v>
      </c>
      <c r="G166" s="20">
        <v>0</v>
      </c>
      <c r="H166" s="8">
        <f t="shared" si="11"/>
        <v>341562</v>
      </c>
      <c r="I166" s="8">
        <f t="shared" si="12"/>
        <v>481791</v>
      </c>
      <c r="J166" s="8">
        <f t="shared" si="13"/>
        <v>0</v>
      </c>
      <c r="K166" s="8">
        <f t="shared" si="14"/>
        <v>160455</v>
      </c>
      <c r="L166" s="8">
        <f t="shared" si="15"/>
        <v>983808</v>
      </c>
    </row>
    <row r="167" spans="1:12" ht="15">
      <c r="A167" t="s">
        <v>160</v>
      </c>
      <c r="B167" s="77">
        <v>412.4</v>
      </c>
      <c r="C167" s="8">
        <v>2174187</v>
      </c>
      <c r="D167" s="8">
        <v>82201</v>
      </c>
      <c r="E167" s="13">
        <v>48.9</v>
      </c>
      <c r="F167" s="56">
        <v>8</v>
      </c>
      <c r="G167" s="20">
        <v>2.4</v>
      </c>
      <c r="H167" s="8">
        <f t="shared" si="11"/>
        <v>0</v>
      </c>
      <c r="I167" s="8">
        <f t="shared" si="12"/>
        <v>0</v>
      </c>
      <c r="J167" s="8">
        <f t="shared" si="13"/>
        <v>0</v>
      </c>
      <c r="K167" s="8">
        <f t="shared" si="14"/>
        <v>0</v>
      </c>
      <c r="L167" s="8">
        <f t="shared" si="15"/>
        <v>0</v>
      </c>
    </row>
    <row r="168" spans="1:12" ht="15">
      <c r="A168" t="s">
        <v>161</v>
      </c>
      <c r="B168" s="77">
        <v>259.2</v>
      </c>
      <c r="C168" s="8">
        <v>1695017</v>
      </c>
      <c r="D168" s="8">
        <v>61389</v>
      </c>
      <c r="E168" s="13">
        <v>45.8</v>
      </c>
      <c r="F168" s="56">
        <v>24</v>
      </c>
      <c r="G168" s="20">
        <v>1.6</v>
      </c>
      <c r="H168" s="8">
        <f t="shared" si="11"/>
        <v>0</v>
      </c>
      <c r="I168" s="8">
        <f t="shared" si="12"/>
        <v>0</v>
      </c>
      <c r="J168" s="8">
        <f t="shared" si="13"/>
        <v>0</v>
      </c>
      <c r="K168" s="8">
        <f t="shared" si="14"/>
        <v>0</v>
      </c>
      <c r="L168" s="8">
        <f t="shared" si="15"/>
        <v>0</v>
      </c>
    </row>
    <row r="169" spans="1:12" ht="15">
      <c r="A169" t="s">
        <v>162</v>
      </c>
      <c r="B169" s="77">
        <v>311.4</v>
      </c>
      <c r="C169" s="8">
        <v>633106</v>
      </c>
      <c r="D169" s="8">
        <v>75078</v>
      </c>
      <c r="E169" s="13">
        <v>38.2</v>
      </c>
      <c r="F169" s="56">
        <v>5</v>
      </c>
      <c r="G169" s="20">
        <v>0.2</v>
      </c>
      <c r="H169" s="8">
        <f t="shared" si="11"/>
        <v>149629</v>
      </c>
      <c r="I169" s="8">
        <f t="shared" si="12"/>
        <v>19585</v>
      </c>
      <c r="J169" s="8">
        <f t="shared" si="13"/>
        <v>200</v>
      </c>
      <c r="K169" s="8">
        <f t="shared" si="14"/>
        <v>59166</v>
      </c>
      <c r="L169" s="8">
        <f t="shared" si="15"/>
        <v>228580</v>
      </c>
    </row>
    <row r="170" spans="1:12" ht="15">
      <c r="A170" t="s">
        <v>163</v>
      </c>
      <c r="B170" s="77">
        <v>103.5</v>
      </c>
      <c r="C170" s="8">
        <v>7007493</v>
      </c>
      <c r="D170" s="8">
        <v>76202</v>
      </c>
      <c r="E170" s="13">
        <v>14.4</v>
      </c>
      <c r="F170" s="56">
        <v>3</v>
      </c>
      <c r="G170" s="20">
        <v>0</v>
      </c>
      <c r="H170" s="8">
        <f t="shared" si="11"/>
        <v>0</v>
      </c>
      <c r="I170" s="8">
        <f t="shared" si="12"/>
        <v>0</v>
      </c>
      <c r="J170" s="8">
        <f t="shared" si="13"/>
        <v>0</v>
      </c>
      <c r="K170" s="8">
        <f t="shared" si="14"/>
        <v>0</v>
      </c>
      <c r="L170" s="8">
        <f t="shared" si="15"/>
        <v>0</v>
      </c>
    </row>
    <row r="171" spans="1:12" ht="15">
      <c r="A171" t="s">
        <v>164</v>
      </c>
      <c r="B171" s="77">
        <v>1024.8</v>
      </c>
      <c r="C171" s="8">
        <v>535706</v>
      </c>
      <c r="D171" s="8">
        <v>53750</v>
      </c>
      <c r="E171" s="13">
        <v>159.8</v>
      </c>
      <c r="F171" s="56">
        <v>120</v>
      </c>
      <c r="G171" s="20">
        <v>61</v>
      </c>
      <c r="H171" s="8">
        <f t="shared" si="11"/>
        <v>625937</v>
      </c>
      <c r="I171" s="8">
        <f t="shared" si="12"/>
        <v>470040</v>
      </c>
      <c r="J171" s="8">
        <f t="shared" si="13"/>
        <v>61000</v>
      </c>
      <c r="K171" s="8">
        <f t="shared" si="14"/>
        <v>194712</v>
      </c>
      <c r="L171" s="8">
        <f t="shared" si="15"/>
        <v>1351689</v>
      </c>
    </row>
    <row r="172" spans="1:12" ht="15">
      <c r="A172" t="s">
        <v>165</v>
      </c>
      <c r="B172" s="77">
        <v>1117.4</v>
      </c>
      <c r="C172" s="8">
        <v>246218</v>
      </c>
      <c r="D172" s="8">
        <v>45508</v>
      </c>
      <c r="E172" s="13">
        <v>182.7</v>
      </c>
      <c r="F172" s="56">
        <v>361</v>
      </c>
      <c r="G172" s="20">
        <v>0</v>
      </c>
      <c r="H172" s="8">
        <f t="shared" si="11"/>
        <v>715636</v>
      </c>
      <c r="I172" s="8">
        <f t="shared" si="12"/>
        <v>1414037</v>
      </c>
      <c r="J172" s="8">
        <f t="shared" si="13"/>
        <v>0</v>
      </c>
      <c r="K172" s="8">
        <f t="shared" si="14"/>
        <v>212306</v>
      </c>
      <c r="L172" s="8">
        <f t="shared" si="15"/>
        <v>2341979</v>
      </c>
    </row>
    <row r="173" spans="1:12" ht="15">
      <c r="A173" t="s">
        <v>166</v>
      </c>
      <c r="B173" s="77">
        <v>806</v>
      </c>
      <c r="C173" s="8">
        <v>457507</v>
      </c>
      <c r="D173" s="8">
        <v>62271</v>
      </c>
      <c r="E173" s="13">
        <v>117.5</v>
      </c>
      <c r="F173" s="56">
        <v>36</v>
      </c>
      <c r="G173" s="20">
        <v>2.2</v>
      </c>
      <c r="H173" s="8">
        <f t="shared" si="11"/>
        <v>460248</v>
      </c>
      <c r="I173" s="8">
        <f t="shared" si="12"/>
        <v>141012</v>
      </c>
      <c r="J173" s="8">
        <f t="shared" si="13"/>
        <v>2200</v>
      </c>
      <c r="K173" s="8">
        <f t="shared" si="14"/>
        <v>153140</v>
      </c>
      <c r="L173" s="8">
        <f t="shared" si="15"/>
        <v>756600</v>
      </c>
    </row>
    <row r="174" spans="1:12" ht="15">
      <c r="A174" t="s">
        <v>167</v>
      </c>
      <c r="B174" s="77">
        <v>648.9</v>
      </c>
      <c r="C174" s="8">
        <v>1328095</v>
      </c>
      <c r="D174" s="8">
        <v>72500</v>
      </c>
      <c r="E174" s="13">
        <v>75.4</v>
      </c>
      <c r="F174" s="56">
        <v>38</v>
      </c>
      <c r="G174" s="20">
        <v>0.9</v>
      </c>
      <c r="H174" s="8">
        <f t="shared" si="11"/>
        <v>0</v>
      </c>
      <c r="I174" s="8">
        <f t="shared" si="12"/>
        <v>0</v>
      </c>
      <c r="J174" s="8">
        <f t="shared" si="13"/>
        <v>0</v>
      </c>
      <c r="K174" s="8">
        <f t="shared" si="14"/>
        <v>0</v>
      </c>
      <c r="L174" s="8">
        <f t="shared" si="15"/>
        <v>0</v>
      </c>
    </row>
    <row r="175" spans="1:12" ht="15">
      <c r="A175" t="s">
        <v>168</v>
      </c>
      <c r="B175" s="77">
        <v>800</v>
      </c>
      <c r="C175" s="8">
        <v>252911</v>
      </c>
      <c r="D175" s="8">
        <v>48787</v>
      </c>
      <c r="E175" s="13">
        <v>113.2</v>
      </c>
      <c r="F175" s="56">
        <v>175</v>
      </c>
      <c r="G175" s="20">
        <v>0.4</v>
      </c>
      <c r="H175" s="8">
        <f t="shared" si="11"/>
        <v>443404</v>
      </c>
      <c r="I175" s="8">
        <f t="shared" si="12"/>
        <v>685475</v>
      </c>
      <c r="J175" s="8">
        <f t="shared" si="13"/>
        <v>400</v>
      </c>
      <c r="K175" s="8">
        <f t="shared" si="14"/>
        <v>152000</v>
      </c>
      <c r="L175" s="8">
        <f t="shared" si="15"/>
        <v>1281279</v>
      </c>
    </row>
    <row r="176" spans="1:12" ht="15">
      <c r="A176" t="s">
        <v>169</v>
      </c>
      <c r="B176" s="77">
        <v>410</v>
      </c>
      <c r="C176" s="8">
        <v>276434</v>
      </c>
      <c r="D176" s="8">
        <v>34444</v>
      </c>
      <c r="E176" s="13">
        <v>54.3</v>
      </c>
      <c r="F176" s="56">
        <v>136</v>
      </c>
      <c r="G176" s="20">
        <v>0</v>
      </c>
      <c r="H176" s="8">
        <f t="shared" si="11"/>
        <v>212693</v>
      </c>
      <c r="I176" s="8">
        <f t="shared" si="12"/>
        <v>532712</v>
      </c>
      <c r="J176" s="8">
        <f t="shared" si="13"/>
        <v>0</v>
      </c>
      <c r="K176" s="8">
        <f t="shared" si="14"/>
        <v>77900</v>
      </c>
      <c r="L176" s="8">
        <f t="shared" si="15"/>
        <v>823305</v>
      </c>
    </row>
    <row r="177" spans="1:12" ht="15">
      <c r="A177" t="s">
        <v>170</v>
      </c>
      <c r="B177" s="77">
        <v>742.2</v>
      </c>
      <c r="C177" s="8">
        <v>408067</v>
      </c>
      <c r="D177" s="8">
        <v>53953</v>
      </c>
      <c r="E177" s="13">
        <v>150.2</v>
      </c>
      <c r="F177" s="56">
        <v>70</v>
      </c>
      <c r="G177" s="20">
        <v>3</v>
      </c>
      <c r="H177" s="8">
        <f t="shared" si="11"/>
        <v>588333</v>
      </c>
      <c r="I177" s="8">
        <f t="shared" si="12"/>
        <v>274190</v>
      </c>
      <c r="J177" s="8">
        <f t="shared" si="13"/>
        <v>3000</v>
      </c>
      <c r="K177" s="8">
        <f t="shared" si="14"/>
        <v>141018</v>
      </c>
      <c r="L177" s="8">
        <f t="shared" si="15"/>
        <v>1006541</v>
      </c>
    </row>
    <row r="178" spans="1:12" ht="15">
      <c r="A178" t="s">
        <v>171</v>
      </c>
      <c r="B178" s="77">
        <v>684.2</v>
      </c>
      <c r="C178" s="8">
        <v>542047</v>
      </c>
      <c r="D178" s="8">
        <v>65510</v>
      </c>
      <c r="E178" s="13">
        <v>101.2</v>
      </c>
      <c r="F178" s="56">
        <v>71</v>
      </c>
      <c r="G178" s="20">
        <v>3</v>
      </c>
      <c r="H178" s="8">
        <f t="shared" si="11"/>
        <v>396400</v>
      </c>
      <c r="I178" s="8">
        <f t="shared" si="12"/>
        <v>278107</v>
      </c>
      <c r="J178" s="8">
        <f t="shared" si="13"/>
        <v>3000</v>
      </c>
      <c r="K178" s="8">
        <f t="shared" si="14"/>
        <v>129998</v>
      </c>
      <c r="L178" s="8">
        <f t="shared" si="15"/>
        <v>807505</v>
      </c>
    </row>
    <row r="179" spans="1:12" ht="15">
      <c r="A179" t="s">
        <v>172</v>
      </c>
      <c r="B179" s="77">
        <v>0</v>
      </c>
      <c r="C179" s="8" t="s">
        <v>335</v>
      </c>
      <c r="D179" s="8">
        <v>40654</v>
      </c>
      <c r="E179" s="13">
        <v>0</v>
      </c>
      <c r="F179" s="56">
        <v>0</v>
      </c>
      <c r="G179" s="20">
        <v>0</v>
      </c>
      <c r="H179" s="8">
        <f t="shared" si="11"/>
        <v>0</v>
      </c>
      <c r="I179" s="8">
        <f t="shared" si="12"/>
        <v>0</v>
      </c>
      <c r="J179" s="8">
        <f t="shared" si="13"/>
        <v>0</v>
      </c>
      <c r="K179" s="8">
        <f t="shared" si="14"/>
        <v>0</v>
      </c>
      <c r="L179" s="8">
        <f t="shared" si="15"/>
        <v>0</v>
      </c>
    </row>
    <row r="180" spans="1:12" ht="15">
      <c r="A180" t="s">
        <v>173</v>
      </c>
      <c r="B180" s="77">
        <v>51.8</v>
      </c>
      <c r="C180" s="8">
        <v>338581</v>
      </c>
      <c r="D180" s="8">
        <v>40625</v>
      </c>
      <c r="E180" s="13">
        <v>5.7</v>
      </c>
      <c r="F180" s="56">
        <v>8</v>
      </c>
      <c r="G180" s="20">
        <v>0</v>
      </c>
      <c r="H180" s="8">
        <f t="shared" si="11"/>
        <v>22327</v>
      </c>
      <c r="I180" s="8">
        <f t="shared" si="12"/>
        <v>31336</v>
      </c>
      <c r="J180" s="8">
        <f t="shared" si="13"/>
        <v>0</v>
      </c>
      <c r="K180" s="8">
        <f t="shared" si="14"/>
        <v>9842</v>
      </c>
      <c r="L180" s="8">
        <f t="shared" si="15"/>
        <v>63505</v>
      </c>
    </row>
    <row r="181" spans="1:12" ht="15">
      <c r="A181" t="s">
        <v>174</v>
      </c>
      <c r="B181" s="77">
        <v>166.7</v>
      </c>
      <c r="C181" s="8">
        <v>607580</v>
      </c>
      <c r="D181" s="8">
        <v>50577</v>
      </c>
      <c r="E181" s="13">
        <v>23.2</v>
      </c>
      <c r="F181" s="56">
        <v>38</v>
      </c>
      <c r="G181" s="20">
        <v>0</v>
      </c>
      <c r="H181" s="8">
        <f t="shared" si="11"/>
        <v>90874</v>
      </c>
      <c r="I181" s="8">
        <f t="shared" si="12"/>
        <v>148846</v>
      </c>
      <c r="J181" s="8">
        <f t="shared" si="13"/>
        <v>0</v>
      </c>
      <c r="K181" s="8">
        <f t="shared" si="14"/>
        <v>31673</v>
      </c>
      <c r="L181" s="8">
        <f t="shared" si="15"/>
        <v>271393</v>
      </c>
    </row>
    <row r="182" spans="1:12" ht="15">
      <c r="A182" t="s">
        <v>175</v>
      </c>
      <c r="B182" s="77">
        <v>698.6</v>
      </c>
      <c r="C182" s="8">
        <v>627430</v>
      </c>
      <c r="D182" s="8">
        <v>38790</v>
      </c>
      <c r="E182" s="13">
        <v>132.2</v>
      </c>
      <c r="F182" s="56">
        <v>244</v>
      </c>
      <c r="G182" s="20">
        <v>2</v>
      </c>
      <c r="H182" s="8">
        <f t="shared" si="11"/>
        <v>517827</v>
      </c>
      <c r="I182" s="8">
        <f t="shared" si="12"/>
        <v>955748</v>
      </c>
      <c r="J182" s="8">
        <f t="shared" si="13"/>
        <v>2000</v>
      </c>
      <c r="K182" s="8">
        <f t="shared" si="14"/>
        <v>132734</v>
      </c>
      <c r="L182" s="8">
        <f t="shared" si="15"/>
        <v>1608309</v>
      </c>
    </row>
    <row r="183" spans="1:12" ht="15">
      <c r="A183" t="s">
        <v>176</v>
      </c>
      <c r="B183" s="77">
        <v>1989.5</v>
      </c>
      <c r="C183" s="8">
        <v>536093</v>
      </c>
      <c r="D183" s="8">
        <v>73365</v>
      </c>
      <c r="E183" s="13">
        <v>261.9</v>
      </c>
      <c r="F183" s="56">
        <v>113</v>
      </c>
      <c r="G183" s="20">
        <v>16</v>
      </c>
      <c r="H183" s="8">
        <f t="shared" si="11"/>
        <v>1025862</v>
      </c>
      <c r="I183" s="8">
        <f t="shared" si="12"/>
        <v>442621</v>
      </c>
      <c r="J183" s="8">
        <f t="shared" si="13"/>
        <v>16000</v>
      </c>
      <c r="K183" s="8">
        <f t="shared" si="14"/>
        <v>378005</v>
      </c>
      <c r="L183" s="8">
        <f t="shared" si="15"/>
        <v>1862488</v>
      </c>
    </row>
    <row r="184" spans="1:12" ht="15">
      <c r="A184" t="s">
        <v>177</v>
      </c>
      <c r="B184" s="77">
        <v>1196.3</v>
      </c>
      <c r="C184" s="8">
        <v>344637</v>
      </c>
      <c r="D184" s="8">
        <v>57106</v>
      </c>
      <c r="E184" s="13">
        <v>207.5</v>
      </c>
      <c r="F184" s="56">
        <v>132</v>
      </c>
      <c r="G184" s="20">
        <v>0</v>
      </c>
      <c r="H184" s="8">
        <f t="shared" si="11"/>
        <v>812778</v>
      </c>
      <c r="I184" s="8">
        <f t="shared" si="12"/>
        <v>517044</v>
      </c>
      <c r="J184" s="8">
        <f t="shared" si="13"/>
        <v>0</v>
      </c>
      <c r="K184" s="8">
        <f t="shared" si="14"/>
        <v>227297</v>
      </c>
      <c r="L184" s="8">
        <f t="shared" si="15"/>
        <v>1557119</v>
      </c>
    </row>
    <row r="185" spans="1:12" ht="15">
      <c r="A185" t="s">
        <v>178</v>
      </c>
      <c r="B185" s="77">
        <v>749.2</v>
      </c>
      <c r="C185" s="8">
        <v>364491</v>
      </c>
      <c r="D185" s="8">
        <v>52418</v>
      </c>
      <c r="E185" s="13">
        <v>95.7</v>
      </c>
      <c r="F185" s="56">
        <v>139</v>
      </c>
      <c r="G185" s="20">
        <v>6</v>
      </c>
      <c r="H185" s="8">
        <f t="shared" si="11"/>
        <v>374857</v>
      </c>
      <c r="I185" s="8">
        <f t="shared" si="12"/>
        <v>544463</v>
      </c>
      <c r="J185" s="8">
        <f t="shared" si="13"/>
        <v>6000</v>
      </c>
      <c r="K185" s="8">
        <f t="shared" si="14"/>
        <v>142348</v>
      </c>
      <c r="L185" s="8">
        <f t="shared" si="15"/>
        <v>1067668</v>
      </c>
    </row>
    <row r="186" spans="1:12" ht="15">
      <c r="A186" t="s">
        <v>179</v>
      </c>
      <c r="B186" s="77">
        <v>994</v>
      </c>
      <c r="C186" s="8">
        <v>514300</v>
      </c>
      <c r="D186" s="8">
        <v>54375</v>
      </c>
      <c r="E186" s="13">
        <v>162.3</v>
      </c>
      <c r="F186" s="56">
        <v>154</v>
      </c>
      <c r="G186" s="20">
        <v>5.4</v>
      </c>
      <c r="H186" s="8">
        <f t="shared" si="11"/>
        <v>635729</v>
      </c>
      <c r="I186" s="8">
        <f t="shared" si="12"/>
        <v>603218</v>
      </c>
      <c r="J186" s="8">
        <f t="shared" si="13"/>
        <v>5400</v>
      </c>
      <c r="K186" s="8">
        <f t="shared" si="14"/>
        <v>188860</v>
      </c>
      <c r="L186" s="8">
        <f t="shared" si="15"/>
        <v>1433207</v>
      </c>
    </row>
    <row r="187" spans="1:12" ht="15">
      <c r="A187" t="s">
        <v>180</v>
      </c>
      <c r="B187" s="77">
        <v>122.6</v>
      </c>
      <c r="C187" s="8">
        <v>362742</v>
      </c>
      <c r="D187" s="8">
        <v>44531</v>
      </c>
      <c r="E187" s="13">
        <v>14.4</v>
      </c>
      <c r="F187" s="56">
        <v>24</v>
      </c>
      <c r="G187" s="20">
        <v>0</v>
      </c>
      <c r="H187" s="8">
        <f t="shared" si="11"/>
        <v>56405</v>
      </c>
      <c r="I187" s="8">
        <f t="shared" si="12"/>
        <v>94008</v>
      </c>
      <c r="J187" s="8">
        <f t="shared" si="13"/>
        <v>0</v>
      </c>
      <c r="K187" s="8">
        <f t="shared" si="14"/>
        <v>23294</v>
      </c>
      <c r="L187" s="8">
        <f t="shared" si="15"/>
        <v>173707</v>
      </c>
    </row>
    <row r="188" spans="1:12" ht="15">
      <c r="A188" t="s">
        <v>181</v>
      </c>
      <c r="B188" s="77">
        <v>0</v>
      </c>
      <c r="C188" s="8" t="s">
        <v>335</v>
      </c>
      <c r="D188" s="8">
        <v>40654</v>
      </c>
      <c r="E188" s="13">
        <v>0</v>
      </c>
      <c r="F188" s="56">
        <v>0</v>
      </c>
      <c r="G188" s="20">
        <v>0</v>
      </c>
      <c r="H188" s="8">
        <f t="shared" si="11"/>
        <v>0</v>
      </c>
      <c r="I188" s="8">
        <f t="shared" si="12"/>
        <v>0</v>
      </c>
      <c r="J188" s="8">
        <f t="shared" si="13"/>
        <v>0</v>
      </c>
      <c r="K188" s="8">
        <f t="shared" si="14"/>
        <v>0</v>
      </c>
      <c r="L188" s="8">
        <f t="shared" si="15"/>
        <v>0</v>
      </c>
    </row>
    <row r="189" spans="1:12" ht="15">
      <c r="A189" t="s">
        <v>182</v>
      </c>
      <c r="B189" s="77">
        <v>122.1</v>
      </c>
      <c r="C189" s="8">
        <v>1144322</v>
      </c>
      <c r="D189" s="8">
        <v>42500</v>
      </c>
      <c r="E189" s="13">
        <v>6.5</v>
      </c>
      <c r="F189" s="56">
        <v>25</v>
      </c>
      <c r="G189" s="20">
        <v>0</v>
      </c>
      <c r="H189" s="8">
        <f t="shared" si="11"/>
        <v>0</v>
      </c>
      <c r="I189" s="8">
        <f t="shared" si="12"/>
        <v>0</v>
      </c>
      <c r="J189" s="8">
        <f t="shared" si="13"/>
        <v>0</v>
      </c>
      <c r="K189" s="8">
        <f t="shared" si="14"/>
        <v>0</v>
      </c>
      <c r="L189" s="8">
        <f t="shared" si="15"/>
        <v>0</v>
      </c>
    </row>
    <row r="190" spans="1:12" ht="15">
      <c r="A190" t="s">
        <v>183</v>
      </c>
      <c r="B190" s="77">
        <v>757.4</v>
      </c>
      <c r="C190" s="8">
        <v>261498</v>
      </c>
      <c r="D190" s="8">
        <v>44233</v>
      </c>
      <c r="E190" s="13">
        <v>138.9</v>
      </c>
      <c r="F190" s="56">
        <v>228</v>
      </c>
      <c r="G190" s="20">
        <v>0</v>
      </c>
      <c r="H190" s="8">
        <f t="shared" si="11"/>
        <v>544071</v>
      </c>
      <c r="I190" s="8">
        <f t="shared" si="12"/>
        <v>893076</v>
      </c>
      <c r="J190" s="8">
        <f t="shared" si="13"/>
        <v>0</v>
      </c>
      <c r="K190" s="8">
        <f t="shared" si="14"/>
        <v>143906</v>
      </c>
      <c r="L190" s="8">
        <f t="shared" si="15"/>
        <v>1581053</v>
      </c>
    </row>
    <row r="191" spans="1:12" ht="15">
      <c r="A191" t="s">
        <v>184</v>
      </c>
      <c r="B191" s="77">
        <v>380.8</v>
      </c>
      <c r="C191" s="8">
        <v>468685</v>
      </c>
      <c r="D191" s="8">
        <v>61205</v>
      </c>
      <c r="E191" s="13">
        <v>51.1</v>
      </c>
      <c r="F191" s="56">
        <v>28</v>
      </c>
      <c r="G191" s="20">
        <v>0</v>
      </c>
      <c r="H191" s="8">
        <f t="shared" si="11"/>
        <v>200159</v>
      </c>
      <c r="I191" s="8">
        <f t="shared" si="12"/>
        <v>109676</v>
      </c>
      <c r="J191" s="8">
        <f t="shared" si="13"/>
        <v>0</v>
      </c>
      <c r="K191" s="8">
        <f t="shared" si="14"/>
        <v>72352</v>
      </c>
      <c r="L191" s="8">
        <f t="shared" si="15"/>
        <v>382187</v>
      </c>
    </row>
    <row r="192" spans="1:12" ht="15">
      <c r="A192" t="s">
        <v>185</v>
      </c>
      <c r="B192" s="77">
        <v>1315.7</v>
      </c>
      <c r="C192" s="8">
        <v>596398</v>
      </c>
      <c r="D192" s="8">
        <v>66852</v>
      </c>
      <c r="E192" s="13">
        <v>225.9</v>
      </c>
      <c r="F192" s="56">
        <v>58</v>
      </c>
      <c r="G192" s="20">
        <v>1.3</v>
      </c>
      <c r="H192" s="8">
        <f t="shared" si="11"/>
        <v>884850</v>
      </c>
      <c r="I192" s="8">
        <f t="shared" si="12"/>
        <v>227186</v>
      </c>
      <c r="J192" s="8">
        <f t="shared" si="13"/>
        <v>1300</v>
      </c>
      <c r="K192" s="8">
        <f t="shared" si="14"/>
        <v>249983</v>
      </c>
      <c r="L192" s="8">
        <f t="shared" si="15"/>
        <v>1363319</v>
      </c>
    </row>
    <row r="193" spans="1:12" ht="15">
      <c r="A193" t="s">
        <v>186</v>
      </c>
      <c r="B193" s="77">
        <v>695.5</v>
      </c>
      <c r="C193" s="8">
        <v>319667</v>
      </c>
      <c r="D193" s="8">
        <v>43797</v>
      </c>
      <c r="E193" s="13">
        <v>122</v>
      </c>
      <c r="F193" s="56">
        <v>226</v>
      </c>
      <c r="G193" s="20">
        <v>0</v>
      </c>
      <c r="H193" s="8">
        <f t="shared" si="11"/>
        <v>477874</v>
      </c>
      <c r="I193" s="8">
        <f t="shared" si="12"/>
        <v>885242</v>
      </c>
      <c r="J193" s="8">
        <f t="shared" si="13"/>
        <v>0</v>
      </c>
      <c r="K193" s="8">
        <f t="shared" si="14"/>
        <v>132145</v>
      </c>
      <c r="L193" s="8">
        <f t="shared" si="15"/>
        <v>1495261</v>
      </c>
    </row>
    <row r="194" spans="1:12" ht="15">
      <c r="A194" t="s">
        <v>187</v>
      </c>
      <c r="B194" s="77">
        <v>2128.1</v>
      </c>
      <c r="C194" s="8">
        <v>1365912</v>
      </c>
      <c r="D194" s="8">
        <v>59630</v>
      </c>
      <c r="E194" s="13">
        <v>320.9</v>
      </c>
      <c r="F194" s="56">
        <v>539</v>
      </c>
      <c r="G194" s="20">
        <v>68</v>
      </c>
      <c r="H194" s="8">
        <f t="shared" si="11"/>
        <v>0</v>
      </c>
      <c r="I194" s="8">
        <f t="shared" si="12"/>
        <v>0</v>
      </c>
      <c r="J194" s="8">
        <f t="shared" si="13"/>
        <v>0</v>
      </c>
      <c r="K194" s="8">
        <f t="shared" si="14"/>
        <v>0</v>
      </c>
      <c r="L194" s="8">
        <f t="shared" si="15"/>
        <v>0</v>
      </c>
    </row>
    <row r="195" spans="1:12" ht="15">
      <c r="A195" t="s">
        <v>188</v>
      </c>
      <c r="B195" s="77">
        <v>41.3</v>
      </c>
      <c r="C195" s="8">
        <v>1023472</v>
      </c>
      <c r="D195" s="8">
        <v>52083</v>
      </c>
      <c r="E195" s="13">
        <v>9.4</v>
      </c>
      <c r="F195" s="56">
        <v>4</v>
      </c>
      <c r="G195" s="20">
        <v>0</v>
      </c>
      <c r="H195" s="8">
        <f t="shared" si="11"/>
        <v>0</v>
      </c>
      <c r="I195" s="8">
        <f t="shared" si="12"/>
        <v>0</v>
      </c>
      <c r="J195" s="8">
        <f t="shared" si="13"/>
        <v>0</v>
      </c>
      <c r="K195" s="8">
        <f t="shared" si="14"/>
        <v>0</v>
      </c>
      <c r="L195" s="8">
        <f t="shared" si="15"/>
        <v>0</v>
      </c>
    </row>
    <row r="196" spans="1:12" ht="15">
      <c r="A196" t="s">
        <v>189</v>
      </c>
      <c r="B196" s="77">
        <v>1611.1</v>
      </c>
      <c r="C196" s="8">
        <v>411713</v>
      </c>
      <c r="D196" s="8">
        <v>50889</v>
      </c>
      <c r="E196" s="13">
        <v>289</v>
      </c>
      <c r="F196" s="56">
        <v>332</v>
      </c>
      <c r="G196" s="20">
        <v>2</v>
      </c>
      <c r="H196" s="8">
        <f t="shared" si="11"/>
        <v>1132013</v>
      </c>
      <c r="I196" s="8">
        <f t="shared" si="12"/>
        <v>1300444</v>
      </c>
      <c r="J196" s="8">
        <f t="shared" si="13"/>
        <v>2000</v>
      </c>
      <c r="K196" s="8">
        <f t="shared" si="14"/>
        <v>306109</v>
      </c>
      <c r="L196" s="8">
        <f t="shared" si="15"/>
        <v>2740566</v>
      </c>
    </row>
    <row r="197" spans="1:12" ht="15">
      <c r="A197" t="s">
        <v>190</v>
      </c>
      <c r="B197" s="77">
        <v>208.5</v>
      </c>
      <c r="C197" s="8">
        <v>319258</v>
      </c>
      <c r="D197" s="8">
        <v>54625</v>
      </c>
      <c r="E197" s="13">
        <v>23.6</v>
      </c>
      <c r="F197" s="56">
        <v>39</v>
      </c>
      <c r="G197" s="20">
        <v>0.1</v>
      </c>
      <c r="H197" s="8">
        <f t="shared" si="11"/>
        <v>92441</v>
      </c>
      <c r="I197" s="8">
        <f t="shared" si="12"/>
        <v>152763</v>
      </c>
      <c r="J197" s="8">
        <f t="shared" si="13"/>
        <v>100</v>
      </c>
      <c r="K197" s="8">
        <f t="shared" si="14"/>
        <v>39615</v>
      </c>
      <c r="L197" s="8">
        <f t="shared" si="15"/>
        <v>284919</v>
      </c>
    </row>
    <row r="198" spans="1:12" ht="15">
      <c r="A198" t="s">
        <v>191</v>
      </c>
      <c r="B198" s="77">
        <v>766.8</v>
      </c>
      <c r="C198" s="8">
        <v>570873</v>
      </c>
      <c r="D198" s="8">
        <v>52500</v>
      </c>
      <c r="E198" s="13">
        <v>135.7</v>
      </c>
      <c r="F198" s="56">
        <v>104</v>
      </c>
      <c r="G198" s="20">
        <v>0</v>
      </c>
      <c r="H198" s="8">
        <f t="shared" si="11"/>
        <v>531537</v>
      </c>
      <c r="I198" s="8">
        <f t="shared" si="12"/>
        <v>407368</v>
      </c>
      <c r="J198" s="8">
        <f t="shared" si="13"/>
        <v>0</v>
      </c>
      <c r="K198" s="8">
        <f t="shared" si="14"/>
        <v>145692</v>
      </c>
      <c r="L198" s="8">
        <f t="shared" si="15"/>
        <v>1084597</v>
      </c>
    </row>
    <row r="199" spans="1:12" ht="15">
      <c r="A199" t="s">
        <v>192</v>
      </c>
      <c r="B199" s="77">
        <v>4293.7</v>
      </c>
      <c r="C199" s="8">
        <v>370967</v>
      </c>
      <c r="D199" s="8">
        <v>47324</v>
      </c>
      <c r="E199" s="13">
        <v>900.3</v>
      </c>
      <c r="F199" s="56">
        <v>1097</v>
      </c>
      <c r="G199" s="20">
        <v>57</v>
      </c>
      <c r="H199" s="8">
        <f t="shared" si="11"/>
        <v>3526475</v>
      </c>
      <c r="I199" s="8">
        <f t="shared" si="12"/>
        <v>4296949</v>
      </c>
      <c r="J199" s="8">
        <f t="shared" si="13"/>
        <v>57000</v>
      </c>
      <c r="K199" s="8">
        <f t="shared" si="14"/>
        <v>815803</v>
      </c>
      <c r="L199" s="8">
        <f t="shared" si="15"/>
        <v>8696227</v>
      </c>
    </row>
    <row r="200" spans="1:12" ht="15">
      <c r="A200" t="s">
        <v>193</v>
      </c>
      <c r="B200" s="77">
        <v>327.2</v>
      </c>
      <c r="C200" s="8">
        <v>599234</v>
      </c>
      <c r="D200" s="8">
        <v>60625</v>
      </c>
      <c r="E200" s="13">
        <v>32.4</v>
      </c>
      <c r="F200" s="56">
        <v>15</v>
      </c>
      <c r="G200" s="20">
        <v>0</v>
      </c>
      <c r="H200" s="8">
        <f t="shared" si="11"/>
        <v>126911</v>
      </c>
      <c r="I200" s="8">
        <f t="shared" si="12"/>
        <v>58755</v>
      </c>
      <c r="J200" s="8">
        <f t="shared" si="13"/>
        <v>0</v>
      </c>
      <c r="K200" s="8">
        <f t="shared" si="14"/>
        <v>62168</v>
      </c>
      <c r="L200" s="8">
        <f t="shared" si="15"/>
        <v>247834</v>
      </c>
    </row>
    <row r="201" spans="1:12" ht="15">
      <c r="A201" t="s">
        <v>194</v>
      </c>
      <c r="B201" s="77">
        <v>28.6</v>
      </c>
      <c r="C201" s="8">
        <v>653039</v>
      </c>
      <c r="D201" s="8">
        <v>56875</v>
      </c>
      <c r="E201" s="13">
        <v>6</v>
      </c>
      <c r="F201" s="56">
        <v>5</v>
      </c>
      <c r="G201" s="20">
        <v>0</v>
      </c>
      <c r="H201" s="8">
        <f aca="true" t="shared" si="16" ref="H201:H253">IF(C201&lt;($K$2*$C$7),IF(D201&lt;$K$2*$D$7,ROUND(E201*$H$6,0),0),0)</f>
        <v>23502</v>
      </c>
      <c r="I201" s="8">
        <f aca="true" t="shared" si="17" ref="I201:I253">IF(C201&lt;($K$2*$C$7),IF(D201&lt;$K$2*$D$7,ROUND(F201*$I$6,0),0),0)</f>
        <v>19585</v>
      </c>
      <c r="J201" s="8">
        <f aca="true" t="shared" si="18" ref="J201:J253">IF(C201&lt;($K$2*$C$7),IF(D201&lt;$K$2*$D$7,ROUND(G201*$J$6,0),0),0)</f>
        <v>0</v>
      </c>
      <c r="K201" s="8">
        <f aca="true" t="shared" si="19" ref="K201:K253">IF(C201&lt;($K$2*$C$7),IF(D201&lt;$K$2*$D$7,ROUND(B201*$K$6,0),0),0)</f>
        <v>5434</v>
      </c>
      <c r="L201" s="8">
        <f t="shared" si="15"/>
        <v>48521</v>
      </c>
    </row>
    <row r="202" spans="1:12" ht="15">
      <c r="A202" t="s">
        <v>195</v>
      </c>
      <c r="B202" s="77">
        <v>230.5</v>
      </c>
      <c r="C202" s="8">
        <v>502335</v>
      </c>
      <c r="D202" s="8">
        <v>42895</v>
      </c>
      <c r="E202" s="13">
        <v>44.2</v>
      </c>
      <c r="F202" s="56">
        <v>93</v>
      </c>
      <c r="G202" s="20">
        <v>0</v>
      </c>
      <c r="H202" s="8">
        <f t="shared" si="16"/>
        <v>173131</v>
      </c>
      <c r="I202" s="8">
        <f t="shared" si="17"/>
        <v>364281</v>
      </c>
      <c r="J202" s="8">
        <f t="shared" si="18"/>
        <v>0</v>
      </c>
      <c r="K202" s="8">
        <f t="shared" si="19"/>
        <v>43795</v>
      </c>
      <c r="L202" s="8">
        <f aca="true" t="shared" si="20" ref="L202:L253">H202+I202+J202+K202</f>
        <v>581207</v>
      </c>
    </row>
    <row r="203" spans="1:12" ht="15">
      <c r="A203" t="s">
        <v>196</v>
      </c>
      <c r="B203" s="77">
        <v>688.7</v>
      </c>
      <c r="C203" s="8">
        <v>1972198</v>
      </c>
      <c r="D203" s="8">
        <v>74956</v>
      </c>
      <c r="E203" s="13">
        <v>80.3</v>
      </c>
      <c r="F203" s="56">
        <v>11</v>
      </c>
      <c r="G203" s="20">
        <v>1</v>
      </c>
      <c r="H203" s="8">
        <f t="shared" si="16"/>
        <v>0</v>
      </c>
      <c r="I203" s="8">
        <f t="shared" si="17"/>
        <v>0</v>
      </c>
      <c r="J203" s="8">
        <f t="shared" si="18"/>
        <v>0</v>
      </c>
      <c r="K203" s="8">
        <f t="shared" si="19"/>
        <v>0</v>
      </c>
      <c r="L203" s="8">
        <f t="shared" si="20"/>
        <v>0</v>
      </c>
    </row>
    <row r="204" spans="1:12" ht="15">
      <c r="A204" t="s">
        <v>197</v>
      </c>
      <c r="B204" s="77">
        <v>4586.7</v>
      </c>
      <c r="C204" s="8">
        <v>769463</v>
      </c>
      <c r="D204" s="8">
        <v>67278</v>
      </c>
      <c r="E204" s="13">
        <v>529.1</v>
      </c>
      <c r="F204" s="56">
        <v>366</v>
      </c>
      <c r="G204" s="20">
        <v>26</v>
      </c>
      <c r="H204" s="8">
        <f t="shared" si="16"/>
        <v>2072485</v>
      </c>
      <c r="I204" s="8">
        <f t="shared" si="17"/>
        <v>1433622</v>
      </c>
      <c r="J204" s="8">
        <f t="shared" si="18"/>
        <v>26000</v>
      </c>
      <c r="K204" s="8">
        <f t="shared" si="19"/>
        <v>871473</v>
      </c>
      <c r="L204" s="8">
        <f t="shared" si="20"/>
        <v>4403580</v>
      </c>
    </row>
    <row r="205" spans="1:12" ht="15">
      <c r="A205" t="s">
        <v>198</v>
      </c>
      <c r="B205" s="77">
        <v>196.8</v>
      </c>
      <c r="C205" s="8">
        <v>442493</v>
      </c>
      <c r="D205" s="8">
        <v>62321</v>
      </c>
      <c r="E205" s="13">
        <v>22.9</v>
      </c>
      <c r="F205" s="56">
        <v>29</v>
      </c>
      <c r="G205" s="20">
        <v>1.5</v>
      </c>
      <c r="H205" s="8">
        <f t="shared" si="16"/>
        <v>89699</v>
      </c>
      <c r="I205" s="8">
        <f t="shared" si="17"/>
        <v>113593</v>
      </c>
      <c r="J205" s="8">
        <f t="shared" si="18"/>
        <v>1500</v>
      </c>
      <c r="K205" s="8">
        <f t="shared" si="19"/>
        <v>37392</v>
      </c>
      <c r="L205" s="8">
        <f t="shared" si="20"/>
        <v>242184</v>
      </c>
    </row>
    <row r="206" spans="1:12" ht="15">
      <c r="A206" t="s">
        <v>199</v>
      </c>
      <c r="B206" s="77">
        <v>393.5</v>
      </c>
      <c r="C206" s="8">
        <v>768001</v>
      </c>
      <c r="D206" s="8">
        <v>52179</v>
      </c>
      <c r="E206" s="13">
        <v>58.2</v>
      </c>
      <c r="F206" s="56">
        <v>57</v>
      </c>
      <c r="G206" s="20">
        <v>0.2</v>
      </c>
      <c r="H206" s="8">
        <f t="shared" si="16"/>
        <v>227969</v>
      </c>
      <c r="I206" s="8">
        <f t="shared" si="17"/>
        <v>223269</v>
      </c>
      <c r="J206" s="8">
        <f t="shared" si="18"/>
        <v>200</v>
      </c>
      <c r="K206" s="8">
        <f t="shared" si="19"/>
        <v>74765</v>
      </c>
      <c r="L206" s="8">
        <f t="shared" si="20"/>
        <v>526203</v>
      </c>
    </row>
    <row r="207" spans="1:12" ht="15">
      <c r="A207" t="s">
        <v>200</v>
      </c>
      <c r="B207" s="77">
        <v>1124.4</v>
      </c>
      <c r="C207" s="8">
        <v>359642</v>
      </c>
      <c r="D207" s="8">
        <v>73083</v>
      </c>
      <c r="E207" s="13">
        <v>190</v>
      </c>
      <c r="F207" s="56">
        <v>72</v>
      </c>
      <c r="G207" s="20">
        <v>0.9</v>
      </c>
      <c r="H207" s="8">
        <f t="shared" si="16"/>
        <v>744230</v>
      </c>
      <c r="I207" s="8">
        <f t="shared" si="17"/>
        <v>282024</v>
      </c>
      <c r="J207" s="8">
        <f t="shared" si="18"/>
        <v>900</v>
      </c>
      <c r="K207" s="8">
        <f t="shared" si="19"/>
        <v>213636</v>
      </c>
      <c r="L207" s="8">
        <f t="shared" si="20"/>
        <v>1240790</v>
      </c>
    </row>
    <row r="208" spans="1:12" ht="15">
      <c r="A208" t="s">
        <v>201</v>
      </c>
      <c r="B208" s="77">
        <v>156.7</v>
      </c>
      <c r="C208" s="8">
        <v>1890936</v>
      </c>
      <c r="D208" s="8">
        <v>55417</v>
      </c>
      <c r="E208" s="13">
        <v>20.9</v>
      </c>
      <c r="F208" s="56">
        <v>20</v>
      </c>
      <c r="G208" s="20">
        <v>0</v>
      </c>
      <c r="H208" s="8">
        <f t="shared" si="16"/>
        <v>0</v>
      </c>
      <c r="I208" s="8">
        <f t="shared" si="17"/>
        <v>0</v>
      </c>
      <c r="J208" s="8">
        <f t="shared" si="18"/>
        <v>0</v>
      </c>
      <c r="K208" s="8">
        <f t="shared" si="19"/>
        <v>0</v>
      </c>
      <c r="L208" s="8">
        <f t="shared" si="20"/>
        <v>0</v>
      </c>
    </row>
    <row r="209" spans="1:12" ht="15">
      <c r="A209" t="s">
        <v>202</v>
      </c>
      <c r="B209" s="77">
        <v>1090.3</v>
      </c>
      <c r="C209" s="8">
        <v>1418203</v>
      </c>
      <c r="D209" s="8">
        <v>47718</v>
      </c>
      <c r="E209" s="13">
        <v>147.2</v>
      </c>
      <c r="F209" s="56">
        <v>294</v>
      </c>
      <c r="G209" s="20">
        <v>10.9</v>
      </c>
      <c r="H209" s="8">
        <f t="shared" si="16"/>
        <v>0</v>
      </c>
      <c r="I209" s="8">
        <f t="shared" si="17"/>
        <v>0</v>
      </c>
      <c r="J209" s="8">
        <f t="shared" si="18"/>
        <v>0</v>
      </c>
      <c r="K209" s="8">
        <f t="shared" si="19"/>
        <v>0</v>
      </c>
      <c r="L209" s="8">
        <f t="shared" si="20"/>
        <v>0</v>
      </c>
    </row>
    <row r="210" spans="1:12" ht="15">
      <c r="A210" t="s">
        <v>203</v>
      </c>
      <c r="B210" s="77">
        <v>49.4</v>
      </c>
      <c r="C210" s="8">
        <v>725525</v>
      </c>
      <c r="D210" s="8">
        <v>75325</v>
      </c>
      <c r="E210" s="13">
        <v>1.6</v>
      </c>
      <c r="F210" s="56">
        <v>3</v>
      </c>
      <c r="G210" s="20">
        <v>0.3</v>
      </c>
      <c r="H210" s="8">
        <f t="shared" si="16"/>
        <v>6267</v>
      </c>
      <c r="I210" s="8">
        <f t="shared" si="17"/>
        <v>11751</v>
      </c>
      <c r="J210" s="8">
        <f t="shared" si="18"/>
        <v>300</v>
      </c>
      <c r="K210" s="8">
        <f t="shared" si="19"/>
        <v>9386</v>
      </c>
      <c r="L210" s="8">
        <f t="shared" si="20"/>
        <v>27704</v>
      </c>
    </row>
    <row r="211" spans="1:12" ht="15">
      <c r="A211" t="s">
        <v>204</v>
      </c>
      <c r="B211" s="77">
        <v>67.2</v>
      </c>
      <c r="C211" s="8">
        <v>811295</v>
      </c>
      <c r="D211" s="8">
        <v>59375</v>
      </c>
      <c r="E211" s="13">
        <v>6</v>
      </c>
      <c r="F211" s="56">
        <v>9</v>
      </c>
      <c r="G211" s="20">
        <v>0</v>
      </c>
      <c r="H211" s="8">
        <f t="shared" si="16"/>
        <v>23502</v>
      </c>
      <c r="I211" s="8">
        <f t="shared" si="17"/>
        <v>35253</v>
      </c>
      <c r="J211" s="8">
        <f t="shared" si="18"/>
        <v>0</v>
      </c>
      <c r="K211" s="8">
        <f t="shared" si="19"/>
        <v>12768</v>
      </c>
      <c r="L211" s="8">
        <f t="shared" si="20"/>
        <v>71523</v>
      </c>
    </row>
    <row r="212" spans="1:12" ht="15">
      <c r="A212" t="s">
        <v>205</v>
      </c>
      <c r="B212" s="77">
        <v>1629.1</v>
      </c>
      <c r="C212" s="8">
        <v>397799</v>
      </c>
      <c r="D212" s="8">
        <v>47933</v>
      </c>
      <c r="E212" s="13">
        <v>257.4</v>
      </c>
      <c r="F212" s="56">
        <v>418</v>
      </c>
      <c r="G212" s="20">
        <v>32</v>
      </c>
      <c r="H212" s="8">
        <f t="shared" si="16"/>
        <v>1008236</v>
      </c>
      <c r="I212" s="8">
        <f t="shared" si="17"/>
        <v>1637306</v>
      </c>
      <c r="J212" s="8">
        <f t="shared" si="18"/>
        <v>32000</v>
      </c>
      <c r="K212" s="8">
        <f t="shared" si="19"/>
        <v>309529</v>
      </c>
      <c r="L212" s="8">
        <f t="shared" si="20"/>
        <v>2987071</v>
      </c>
    </row>
    <row r="213" spans="1:12" ht="15">
      <c r="A213" t="s">
        <v>206</v>
      </c>
      <c r="B213" s="77">
        <v>131.8</v>
      </c>
      <c r="C213" s="8">
        <v>807232</v>
      </c>
      <c r="D213" s="8">
        <v>75778</v>
      </c>
      <c r="E213" s="13">
        <v>17.7</v>
      </c>
      <c r="F213" s="56">
        <v>0</v>
      </c>
      <c r="G213" s="20">
        <v>0</v>
      </c>
      <c r="H213" s="8">
        <f t="shared" si="16"/>
        <v>69331</v>
      </c>
      <c r="I213" s="8">
        <f t="shared" si="17"/>
        <v>0</v>
      </c>
      <c r="J213" s="8">
        <f t="shared" si="18"/>
        <v>0</v>
      </c>
      <c r="K213" s="8">
        <f t="shared" si="19"/>
        <v>25042</v>
      </c>
      <c r="L213" s="8">
        <f t="shared" si="20"/>
        <v>94373</v>
      </c>
    </row>
    <row r="214" spans="1:12" ht="15">
      <c r="A214" t="s">
        <v>207</v>
      </c>
      <c r="B214" s="77">
        <v>206.1</v>
      </c>
      <c r="C214" s="8">
        <v>648781</v>
      </c>
      <c r="D214" s="8">
        <v>58068</v>
      </c>
      <c r="E214" s="13">
        <v>49.2</v>
      </c>
      <c r="F214" s="56">
        <v>33</v>
      </c>
      <c r="G214" s="20">
        <v>0.8</v>
      </c>
      <c r="H214" s="8">
        <f t="shared" si="16"/>
        <v>192716</v>
      </c>
      <c r="I214" s="8">
        <f t="shared" si="17"/>
        <v>129261</v>
      </c>
      <c r="J214" s="8">
        <f t="shared" si="18"/>
        <v>800</v>
      </c>
      <c r="K214" s="8">
        <f t="shared" si="19"/>
        <v>39159</v>
      </c>
      <c r="L214" s="8">
        <f t="shared" si="20"/>
        <v>361936</v>
      </c>
    </row>
    <row r="215" spans="1:12" ht="15">
      <c r="A215" t="s">
        <v>208</v>
      </c>
      <c r="B215" s="77">
        <v>84.3</v>
      </c>
      <c r="C215" s="8">
        <v>503295</v>
      </c>
      <c r="D215" s="8">
        <v>40089</v>
      </c>
      <c r="E215" s="13">
        <v>13.2</v>
      </c>
      <c r="F215" s="56">
        <v>43</v>
      </c>
      <c r="G215" s="20">
        <v>0</v>
      </c>
      <c r="H215" s="8">
        <f t="shared" si="16"/>
        <v>51704</v>
      </c>
      <c r="I215" s="8">
        <f t="shared" si="17"/>
        <v>168431</v>
      </c>
      <c r="J215" s="8">
        <f t="shared" si="18"/>
        <v>0</v>
      </c>
      <c r="K215" s="8">
        <f t="shared" si="19"/>
        <v>16017</v>
      </c>
      <c r="L215" s="8">
        <f t="shared" si="20"/>
        <v>236152</v>
      </c>
    </row>
    <row r="216" spans="1:12" ht="15">
      <c r="A216" t="s">
        <v>209</v>
      </c>
      <c r="B216" s="77">
        <v>134.2</v>
      </c>
      <c r="C216" s="8">
        <v>429537</v>
      </c>
      <c r="D216" s="8">
        <v>34911</v>
      </c>
      <c r="E216" s="13">
        <v>16.2</v>
      </c>
      <c r="F216" s="56">
        <v>48</v>
      </c>
      <c r="G216" s="20">
        <v>0</v>
      </c>
      <c r="H216" s="8">
        <f t="shared" si="16"/>
        <v>63455</v>
      </c>
      <c r="I216" s="8">
        <f t="shared" si="17"/>
        <v>188016</v>
      </c>
      <c r="J216" s="8">
        <f t="shared" si="18"/>
        <v>0</v>
      </c>
      <c r="K216" s="8">
        <f t="shared" si="19"/>
        <v>25498</v>
      </c>
      <c r="L216" s="8">
        <f t="shared" si="20"/>
        <v>276969</v>
      </c>
    </row>
    <row r="217" spans="1:12" ht="15">
      <c r="A217" t="s">
        <v>210</v>
      </c>
      <c r="B217" s="77">
        <v>106</v>
      </c>
      <c r="C217" s="8">
        <v>1359610</v>
      </c>
      <c r="D217" s="8">
        <v>48125</v>
      </c>
      <c r="E217" s="13">
        <v>19.6</v>
      </c>
      <c r="F217" s="56">
        <v>10</v>
      </c>
      <c r="G217" s="20">
        <v>0</v>
      </c>
      <c r="H217" s="8">
        <f t="shared" si="16"/>
        <v>0</v>
      </c>
      <c r="I217" s="8">
        <f t="shared" si="17"/>
        <v>0</v>
      </c>
      <c r="J217" s="8">
        <f t="shared" si="18"/>
        <v>0</v>
      </c>
      <c r="K217" s="8">
        <f t="shared" si="19"/>
        <v>0</v>
      </c>
      <c r="L217" s="8">
        <f t="shared" si="20"/>
        <v>0</v>
      </c>
    </row>
    <row r="218" spans="1:12" ht="15">
      <c r="A218" t="s">
        <v>211</v>
      </c>
      <c r="B218" s="77">
        <v>790.9</v>
      </c>
      <c r="C218" s="8">
        <v>411493</v>
      </c>
      <c r="D218" s="8">
        <v>62238</v>
      </c>
      <c r="E218" s="13">
        <v>123.3</v>
      </c>
      <c r="F218" s="56">
        <v>57</v>
      </c>
      <c r="G218" s="20">
        <v>7</v>
      </c>
      <c r="H218" s="8">
        <f t="shared" si="16"/>
        <v>482966</v>
      </c>
      <c r="I218" s="8">
        <f t="shared" si="17"/>
        <v>223269</v>
      </c>
      <c r="J218" s="8">
        <f t="shared" si="18"/>
        <v>7000</v>
      </c>
      <c r="K218" s="8">
        <f t="shared" si="19"/>
        <v>150271</v>
      </c>
      <c r="L218" s="8">
        <f t="shared" si="20"/>
        <v>863506</v>
      </c>
    </row>
    <row r="219" spans="1:12" ht="15">
      <c r="A219" t="s">
        <v>212</v>
      </c>
      <c r="B219" s="77">
        <v>128.7</v>
      </c>
      <c r="C219" s="8">
        <v>411290</v>
      </c>
      <c r="D219" s="8">
        <v>33295</v>
      </c>
      <c r="E219" s="13">
        <v>30.3</v>
      </c>
      <c r="F219" s="56">
        <v>87</v>
      </c>
      <c r="G219" s="20">
        <v>0</v>
      </c>
      <c r="H219" s="8">
        <f t="shared" si="16"/>
        <v>118685</v>
      </c>
      <c r="I219" s="8">
        <f t="shared" si="17"/>
        <v>340779</v>
      </c>
      <c r="J219" s="8">
        <f t="shared" si="18"/>
        <v>0</v>
      </c>
      <c r="K219" s="8">
        <f t="shared" si="19"/>
        <v>24453</v>
      </c>
      <c r="L219" s="8">
        <f t="shared" si="20"/>
        <v>483917</v>
      </c>
    </row>
    <row r="220" spans="1:12" ht="15">
      <c r="A220" t="s">
        <v>213</v>
      </c>
      <c r="B220" s="77">
        <v>1257.3</v>
      </c>
      <c r="C220" s="8">
        <v>703840</v>
      </c>
      <c r="D220" s="8">
        <v>81391</v>
      </c>
      <c r="E220" s="13">
        <v>139.5</v>
      </c>
      <c r="F220" s="56">
        <v>31</v>
      </c>
      <c r="G220" s="20">
        <v>14</v>
      </c>
      <c r="H220" s="8">
        <f t="shared" si="16"/>
        <v>546422</v>
      </c>
      <c r="I220" s="8">
        <f t="shared" si="17"/>
        <v>121427</v>
      </c>
      <c r="J220" s="8">
        <f t="shared" si="18"/>
        <v>14000</v>
      </c>
      <c r="K220" s="8">
        <f t="shared" si="19"/>
        <v>238887</v>
      </c>
      <c r="L220" s="8">
        <f t="shared" si="20"/>
        <v>920736</v>
      </c>
    </row>
    <row r="221" spans="1:12" ht="15">
      <c r="A221" t="s">
        <v>214</v>
      </c>
      <c r="B221" s="77">
        <v>0</v>
      </c>
      <c r="C221" s="8" t="s">
        <v>335</v>
      </c>
      <c r="D221" s="8">
        <v>40654</v>
      </c>
      <c r="E221" s="13">
        <v>0</v>
      </c>
      <c r="F221" s="56">
        <v>0</v>
      </c>
      <c r="G221" s="20">
        <v>0</v>
      </c>
      <c r="H221" s="8">
        <f t="shared" si="16"/>
        <v>0</v>
      </c>
      <c r="I221" s="8">
        <f t="shared" si="17"/>
        <v>0</v>
      </c>
      <c r="J221" s="8">
        <f t="shared" si="18"/>
        <v>0</v>
      </c>
      <c r="K221" s="8">
        <f t="shared" si="19"/>
        <v>0</v>
      </c>
      <c r="L221" s="8">
        <f t="shared" si="20"/>
        <v>0</v>
      </c>
    </row>
    <row r="222" spans="1:12" ht="15">
      <c r="A222" t="s">
        <v>215</v>
      </c>
      <c r="B222" s="77">
        <v>67.2</v>
      </c>
      <c r="C222" s="8">
        <v>1568091</v>
      </c>
      <c r="D222" s="8">
        <v>60288</v>
      </c>
      <c r="E222" s="13">
        <v>12</v>
      </c>
      <c r="F222" s="56">
        <v>5</v>
      </c>
      <c r="G222" s="20">
        <v>0</v>
      </c>
      <c r="H222" s="8">
        <f t="shared" si="16"/>
        <v>0</v>
      </c>
      <c r="I222" s="8">
        <f t="shared" si="17"/>
        <v>0</v>
      </c>
      <c r="J222" s="8">
        <f t="shared" si="18"/>
        <v>0</v>
      </c>
      <c r="K222" s="8">
        <f t="shared" si="19"/>
        <v>0</v>
      </c>
      <c r="L222" s="8">
        <f t="shared" si="20"/>
        <v>0</v>
      </c>
    </row>
    <row r="223" spans="1:12" ht="15">
      <c r="A223" t="s">
        <v>216</v>
      </c>
      <c r="B223" s="77">
        <v>104.2</v>
      </c>
      <c r="C223" s="8">
        <v>283874</v>
      </c>
      <c r="D223" s="8">
        <v>52386</v>
      </c>
      <c r="E223" s="13">
        <v>6.8</v>
      </c>
      <c r="F223" s="56">
        <v>27</v>
      </c>
      <c r="G223" s="20">
        <v>0.1</v>
      </c>
      <c r="H223" s="8">
        <f t="shared" si="16"/>
        <v>26636</v>
      </c>
      <c r="I223" s="8">
        <f t="shared" si="17"/>
        <v>105759</v>
      </c>
      <c r="J223" s="8">
        <f t="shared" si="18"/>
        <v>100</v>
      </c>
      <c r="K223" s="8">
        <f t="shared" si="19"/>
        <v>19798</v>
      </c>
      <c r="L223" s="8">
        <f t="shared" si="20"/>
        <v>152293</v>
      </c>
    </row>
    <row r="224" spans="1:12" ht="15">
      <c r="A224" t="s">
        <v>217</v>
      </c>
      <c r="B224" s="77">
        <v>506</v>
      </c>
      <c r="C224" s="8">
        <v>1179722</v>
      </c>
      <c r="D224" s="8">
        <v>55909</v>
      </c>
      <c r="E224" s="13">
        <v>68.2</v>
      </c>
      <c r="F224" s="56">
        <v>67</v>
      </c>
      <c r="G224" s="20">
        <v>0</v>
      </c>
      <c r="H224" s="8">
        <f t="shared" si="16"/>
        <v>0</v>
      </c>
      <c r="I224" s="8">
        <f t="shared" si="17"/>
        <v>0</v>
      </c>
      <c r="J224" s="8">
        <f t="shared" si="18"/>
        <v>0</v>
      </c>
      <c r="K224" s="8">
        <f t="shared" si="19"/>
        <v>0</v>
      </c>
      <c r="L224" s="8">
        <f t="shared" si="20"/>
        <v>0</v>
      </c>
    </row>
    <row r="225" spans="1:12" ht="15">
      <c r="A225" t="s">
        <v>218</v>
      </c>
      <c r="B225" s="77">
        <v>89.4</v>
      </c>
      <c r="C225" s="8">
        <v>574708</v>
      </c>
      <c r="D225" s="8">
        <v>60179</v>
      </c>
      <c r="E225" s="13">
        <v>6.9</v>
      </c>
      <c r="F225" s="56">
        <v>3</v>
      </c>
      <c r="G225" s="20">
        <v>0</v>
      </c>
      <c r="H225" s="8">
        <f t="shared" si="16"/>
        <v>27027</v>
      </c>
      <c r="I225" s="8">
        <f t="shared" si="17"/>
        <v>11751</v>
      </c>
      <c r="J225" s="8">
        <f t="shared" si="18"/>
        <v>0</v>
      </c>
      <c r="K225" s="8">
        <f t="shared" si="19"/>
        <v>16986</v>
      </c>
      <c r="L225" s="8">
        <f t="shared" si="20"/>
        <v>55764</v>
      </c>
    </row>
    <row r="226" spans="1:12" ht="15">
      <c r="A226" t="s">
        <v>219</v>
      </c>
      <c r="B226" s="77">
        <v>266.9</v>
      </c>
      <c r="C226" s="8">
        <v>599784</v>
      </c>
      <c r="D226" s="8">
        <v>56685</v>
      </c>
      <c r="E226" s="13">
        <v>48.1</v>
      </c>
      <c r="F226" s="56">
        <v>19</v>
      </c>
      <c r="G226" s="20">
        <v>1</v>
      </c>
      <c r="H226" s="8">
        <f t="shared" si="16"/>
        <v>188408</v>
      </c>
      <c r="I226" s="8">
        <f t="shared" si="17"/>
        <v>74423</v>
      </c>
      <c r="J226" s="8">
        <f t="shared" si="18"/>
        <v>1000</v>
      </c>
      <c r="K226" s="8">
        <f t="shared" si="19"/>
        <v>50711</v>
      </c>
      <c r="L226" s="8">
        <f t="shared" si="20"/>
        <v>314542</v>
      </c>
    </row>
    <row r="227" spans="1:12" ht="15">
      <c r="A227" t="s">
        <v>220</v>
      </c>
      <c r="B227" s="77">
        <v>1183.5</v>
      </c>
      <c r="C227" s="8">
        <v>325279</v>
      </c>
      <c r="D227" s="8">
        <v>51500</v>
      </c>
      <c r="E227" s="13">
        <v>146.4</v>
      </c>
      <c r="F227" s="56">
        <v>258</v>
      </c>
      <c r="G227" s="20">
        <v>0.5</v>
      </c>
      <c r="H227" s="8">
        <f t="shared" si="16"/>
        <v>573449</v>
      </c>
      <c r="I227" s="8">
        <f t="shared" si="17"/>
        <v>1010586</v>
      </c>
      <c r="J227" s="8">
        <f t="shared" si="18"/>
        <v>500</v>
      </c>
      <c r="K227" s="8">
        <f t="shared" si="19"/>
        <v>224865</v>
      </c>
      <c r="L227" s="8">
        <f t="shared" si="20"/>
        <v>1809400</v>
      </c>
    </row>
    <row r="228" spans="1:12" ht="15">
      <c r="A228" t="s">
        <v>221</v>
      </c>
      <c r="B228" s="77">
        <v>355.9</v>
      </c>
      <c r="C228" s="8">
        <v>668565</v>
      </c>
      <c r="D228" s="8">
        <v>41121</v>
      </c>
      <c r="E228" s="13">
        <v>38.6</v>
      </c>
      <c r="F228" s="56">
        <v>67</v>
      </c>
      <c r="G228" s="20">
        <v>0</v>
      </c>
      <c r="H228" s="8">
        <f t="shared" si="16"/>
        <v>151196</v>
      </c>
      <c r="I228" s="8">
        <f t="shared" si="17"/>
        <v>262439</v>
      </c>
      <c r="J228" s="8">
        <f t="shared" si="18"/>
        <v>0</v>
      </c>
      <c r="K228" s="8">
        <f t="shared" si="19"/>
        <v>67621</v>
      </c>
      <c r="L228" s="8">
        <f t="shared" si="20"/>
        <v>481256</v>
      </c>
    </row>
    <row r="229" spans="1:12" ht="15">
      <c r="A229" t="s">
        <v>222</v>
      </c>
      <c r="B229" s="77">
        <v>231.5</v>
      </c>
      <c r="C229" s="8">
        <v>465451</v>
      </c>
      <c r="D229" s="8">
        <v>64297</v>
      </c>
      <c r="E229" s="13">
        <v>41</v>
      </c>
      <c r="F229" s="56">
        <v>22</v>
      </c>
      <c r="G229" s="20">
        <v>1.1</v>
      </c>
      <c r="H229" s="8">
        <f t="shared" si="16"/>
        <v>160597</v>
      </c>
      <c r="I229" s="8">
        <f t="shared" si="17"/>
        <v>86174</v>
      </c>
      <c r="J229" s="8">
        <f t="shared" si="18"/>
        <v>1100</v>
      </c>
      <c r="K229" s="8">
        <f t="shared" si="19"/>
        <v>43985</v>
      </c>
      <c r="L229" s="8">
        <f t="shared" si="20"/>
        <v>291856</v>
      </c>
    </row>
    <row r="230" spans="1:12" ht="15">
      <c r="A230" t="s">
        <v>223</v>
      </c>
      <c r="B230" s="77">
        <v>284.8</v>
      </c>
      <c r="C230" s="8">
        <v>682681</v>
      </c>
      <c r="D230" s="8">
        <v>45172</v>
      </c>
      <c r="E230" s="13">
        <v>41.5</v>
      </c>
      <c r="F230" s="56">
        <v>51</v>
      </c>
      <c r="G230" s="20">
        <v>0</v>
      </c>
      <c r="H230" s="8">
        <f t="shared" si="16"/>
        <v>162556</v>
      </c>
      <c r="I230" s="8">
        <f t="shared" si="17"/>
        <v>199767</v>
      </c>
      <c r="J230" s="8">
        <f t="shared" si="18"/>
        <v>0</v>
      </c>
      <c r="K230" s="8">
        <f t="shared" si="19"/>
        <v>54112</v>
      </c>
      <c r="L230" s="8">
        <f t="shared" si="20"/>
        <v>416435</v>
      </c>
    </row>
    <row r="231" spans="1:12" ht="15">
      <c r="A231" t="s">
        <v>224</v>
      </c>
      <c r="B231" s="77">
        <v>508.9</v>
      </c>
      <c r="C231" s="8">
        <v>710246</v>
      </c>
      <c r="D231" s="8">
        <v>50143</v>
      </c>
      <c r="E231" s="13">
        <v>73</v>
      </c>
      <c r="F231" s="56">
        <v>131</v>
      </c>
      <c r="G231" s="20">
        <v>0.4</v>
      </c>
      <c r="H231" s="8">
        <f t="shared" si="16"/>
        <v>285941</v>
      </c>
      <c r="I231" s="8">
        <f t="shared" si="17"/>
        <v>513127</v>
      </c>
      <c r="J231" s="8">
        <f t="shared" si="18"/>
        <v>400</v>
      </c>
      <c r="K231" s="8">
        <f t="shared" si="19"/>
        <v>96691</v>
      </c>
      <c r="L231" s="8">
        <f t="shared" si="20"/>
        <v>896159</v>
      </c>
    </row>
    <row r="232" spans="1:12" ht="15">
      <c r="A232" t="s">
        <v>225</v>
      </c>
      <c r="B232" s="77">
        <v>363.6</v>
      </c>
      <c r="C232" s="8">
        <v>251896</v>
      </c>
      <c r="D232" s="8">
        <v>47500</v>
      </c>
      <c r="E232" s="13">
        <v>54.6</v>
      </c>
      <c r="F232" s="56">
        <v>99</v>
      </c>
      <c r="G232" s="20">
        <v>0.2</v>
      </c>
      <c r="H232" s="8">
        <f t="shared" si="16"/>
        <v>213868</v>
      </c>
      <c r="I232" s="8">
        <f t="shared" si="17"/>
        <v>387783</v>
      </c>
      <c r="J232" s="8">
        <f t="shared" si="18"/>
        <v>200</v>
      </c>
      <c r="K232" s="8">
        <f t="shared" si="19"/>
        <v>69084</v>
      </c>
      <c r="L232" s="8">
        <f t="shared" si="20"/>
        <v>670935</v>
      </c>
    </row>
    <row r="233" spans="1:12" ht="15">
      <c r="A233" t="s">
        <v>226</v>
      </c>
      <c r="B233" s="77">
        <v>291.8</v>
      </c>
      <c r="C233" s="8">
        <v>2122374</v>
      </c>
      <c r="D233" s="8">
        <v>51875</v>
      </c>
      <c r="E233" s="13">
        <v>34.9</v>
      </c>
      <c r="F233" s="56">
        <v>61</v>
      </c>
      <c r="G233" s="20">
        <v>1.1</v>
      </c>
      <c r="H233" s="8">
        <f t="shared" si="16"/>
        <v>0</v>
      </c>
      <c r="I233" s="8">
        <f t="shared" si="17"/>
        <v>0</v>
      </c>
      <c r="J233" s="8">
        <f t="shared" si="18"/>
        <v>0</v>
      </c>
      <c r="K233" s="8">
        <f t="shared" si="19"/>
        <v>0</v>
      </c>
      <c r="L233" s="8">
        <f t="shared" si="20"/>
        <v>0</v>
      </c>
    </row>
    <row r="234" spans="1:12" ht="15">
      <c r="A234" t="s">
        <v>227</v>
      </c>
      <c r="B234" s="77">
        <v>202.8</v>
      </c>
      <c r="C234" s="8">
        <v>371288</v>
      </c>
      <c r="D234" s="8">
        <v>47045</v>
      </c>
      <c r="E234" s="13">
        <v>34.8</v>
      </c>
      <c r="F234" s="56">
        <v>52</v>
      </c>
      <c r="G234" s="20">
        <v>0</v>
      </c>
      <c r="H234" s="8">
        <f t="shared" si="16"/>
        <v>136312</v>
      </c>
      <c r="I234" s="8">
        <f t="shared" si="17"/>
        <v>203684</v>
      </c>
      <c r="J234" s="8">
        <f t="shared" si="18"/>
        <v>0</v>
      </c>
      <c r="K234" s="8">
        <f t="shared" si="19"/>
        <v>38532</v>
      </c>
      <c r="L234" s="8">
        <f t="shared" si="20"/>
        <v>378528</v>
      </c>
    </row>
    <row r="235" spans="1:12" ht="15">
      <c r="A235" t="s">
        <v>228</v>
      </c>
      <c r="B235" s="77">
        <v>733.6</v>
      </c>
      <c r="C235" s="8">
        <v>774681</v>
      </c>
      <c r="D235" s="8">
        <v>45774</v>
      </c>
      <c r="E235" s="13">
        <v>111.6</v>
      </c>
      <c r="F235" s="56">
        <v>159</v>
      </c>
      <c r="G235" s="20">
        <v>0</v>
      </c>
      <c r="H235" s="8">
        <f t="shared" si="16"/>
        <v>437137</v>
      </c>
      <c r="I235" s="8">
        <f t="shared" si="17"/>
        <v>622803</v>
      </c>
      <c r="J235" s="8">
        <f t="shared" si="18"/>
        <v>0</v>
      </c>
      <c r="K235" s="8">
        <f t="shared" si="19"/>
        <v>139384</v>
      </c>
      <c r="L235" s="8">
        <f t="shared" si="20"/>
        <v>1199324</v>
      </c>
    </row>
    <row r="236" spans="1:12" ht="15">
      <c r="A236" t="s">
        <v>229</v>
      </c>
      <c r="B236" s="77">
        <v>565.2</v>
      </c>
      <c r="C236" s="8">
        <v>477549</v>
      </c>
      <c r="D236" s="8">
        <v>53561</v>
      </c>
      <c r="E236" s="13">
        <v>67.3</v>
      </c>
      <c r="F236" s="56">
        <v>66</v>
      </c>
      <c r="G236" s="20">
        <v>0</v>
      </c>
      <c r="H236" s="8">
        <f t="shared" si="16"/>
        <v>263614</v>
      </c>
      <c r="I236" s="8">
        <f t="shared" si="17"/>
        <v>258522</v>
      </c>
      <c r="J236" s="8">
        <f t="shared" si="18"/>
        <v>0</v>
      </c>
      <c r="K236" s="8">
        <f t="shared" si="19"/>
        <v>107388</v>
      </c>
      <c r="L236" s="8">
        <f t="shared" si="20"/>
        <v>629524</v>
      </c>
    </row>
    <row r="237" spans="1:12" ht="15">
      <c r="A237" t="s">
        <v>230</v>
      </c>
      <c r="B237" s="77">
        <v>398.7</v>
      </c>
      <c r="C237" s="8">
        <v>494329</v>
      </c>
      <c r="D237" s="8">
        <v>50926</v>
      </c>
      <c r="E237" s="13">
        <v>73.4</v>
      </c>
      <c r="F237" s="56">
        <v>69</v>
      </c>
      <c r="G237" s="20">
        <v>1.5</v>
      </c>
      <c r="H237" s="8">
        <f t="shared" si="16"/>
        <v>287508</v>
      </c>
      <c r="I237" s="8">
        <f t="shared" si="17"/>
        <v>270273</v>
      </c>
      <c r="J237" s="8">
        <f t="shared" si="18"/>
        <v>1500</v>
      </c>
      <c r="K237" s="8">
        <f t="shared" si="19"/>
        <v>75753</v>
      </c>
      <c r="L237" s="8">
        <f t="shared" si="20"/>
        <v>635034</v>
      </c>
    </row>
    <row r="238" spans="1:12" ht="15">
      <c r="A238" t="s">
        <v>231</v>
      </c>
      <c r="B238" s="77">
        <v>144.2</v>
      </c>
      <c r="C238" s="8">
        <v>325546</v>
      </c>
      <c r="D238" s="8">
        <v>38125</v>
      </c>
      <c r="E238" s="13">
        <v>25.1</v>
      </c>
      <c r="F238" s="56">
        <v>38</v>
      </c>
      <c r="G238" s="20">
        <v>0</v>
      </c>
      <c r="H238" s="8">
        <f t="shared" si="16"/>
        <v>98317</v>
      </c>
      <c r="I238" s="8">
        <f t="shared" si="17"/>
        <v>148846</v>
      </c>
      <c r="J238" s="8">
        <f t="shared" si="18"/>
        <v>0</v>
      </c>
      <c r="K238" s="8">
        <f t="shared" si="19"/>
        <v>27398</v>
      </c>
      <c r="L238" s="8">
        <f t="shared" si="20"/>
        <v>274561</v>
      </c>
    </row>
    <row r="239" spans="1:12" ht="15">
      <c r="A239" t="s">
        <v>232</v>
      </c>
      <c r="B239" s="77">
        <v>137</v>
      </c>
      <c r="C239" s="8">
        <v>924928</v>
      </c>
      <c r="D239" s="8">
        <v>50000</v>
      </c>
      <c r="E239" s="13">
        <v>23</v>
      </c>
      <c r="F239" s="56">
        <v>26</v>
      </c>
      <c r="G239" s="20">
        <v>0</v>
      </c>
      <c r="H239" s="8">
        <f t="shared" si="16"/>
        <v>0</v>
      </c>
      <c r="I239" s="8">
        <f t="shared" si="17"/>
        <v>0</v>
      </c>
      <c r="J239" s="8">
        <f t="shared" si="18"/>
        <v>0</v>
      </c>
      <c r="K239" s="8">
        <f t="shared" si="19"/>
        <v>0</v>
      </c>
      <c r="L239" s="8">
        <f t="shared" si="20"/>
        <v>0</v>
      </c>
    </row>
    <row r="240" spans="1:12" ht="15">
      <c r="A240" t="s">
        <v>233</v>
      </c>
      <c r="B240" s="77">
        <v>32.5</v>
      </c>
      <c r="C240" s="8">
        <v>6855258</v>
      </c>
      <c r="D240" s="8">
        <v>55625</v>
      </c>
      <c r="E240" s="13">
        <v>7.6</v>
      </c>
      <c r="F240" s="56">
        <v>0</v>
      </c>
      <c r="G240" s="20">
        <v>0</v>
      </c>
      <c r="H240" s="8">
        <f t="shared" si="16"/>
        <v>0</v>
      </c>
      <c r="I240" s="8">
        <f t="shared" si="17"/>
        <v>0</v>
      </c>
      <c r="J240" s="8">
        <f t="shared" si="18"/>
        <v>0</v>
      </c>
      <c r="K240" s="8">
        <f t="shared" si="19"/>
        <v>0</v>
      </c>
      <c r="L240" s="8">
        <f t="shared" si="20"/>
        <v>0</v>
      </c>
    </row>
    <row r="241" spans="1:12" ht="15">
      <c r="A241" t="s">
        <v>234</v>
      </c>
      <c r="B241" s="77">
        <v>1732.1</v>
      </c>
      <c r="C241" s="8">
        <v>318966</v>
      </c>
      <c r="D241" s="8">
        <v>62661</v>
      </c>
      <c r="E241" s="13">
        <v>237.6</v>
      </c>
      <c r="F241" s="56">
        <v>126</v>
      </c>
      <c r="G241" s="20">
        <v>0</v>
      </c>
      <c r="H241" s="8">
        <f t="shared" si="16"/>
        <v>930679</v>
      </c>
      <c r="I241" s="8">
        <f t="shared" si="17"/>
        <v>493542</v>
      </c>
      <c r="J241" s="8">
        <f t="shared" si="18"/>
        <v>0</v>
      </c>
      <c r="K241" s="8">
        <f t="shared" si="19"/>
        <v>329099</v>
      </c>
      <c r="L241" s="8">
        <f t="shared" si="20"/>
        <v>1753320</v>
      </c>
    </row>
    <row r="242" spans="1:12" ht="15">
      <c r="A242" t="s">
        <v>235</v>
      </c>
      <c r="B242" s="77">
        <v>242</v>
      </c>
      <c r="C242" s="8">
        <v>582401</v>
      </c>
      <c r="D242" s="8">
        <v>57396</v>
      </c>
      <c r="E242" s="13">
        <v>40.6</v>
      </c>
      <c r="F242" s="56">
        <v>46</v>
      </c>
      <c r="G242" s="20">
        <v>2.1</v>
      </c>
      <c r="H242" s="8">
        <f t="shared" si="16"/>
        <v>159030</v>
      </c>
      <c r="I242" s="8">
        <f t="shared" si="17"/>
        <v>180182</v>
      </c>
      <c r="J242" s="8">
        <f t="shared" si="18"/>
        <v>2100</v>
      </c>
      <c r="K242" s="8">
        <f t="shared" si="19"/>
        <v>45980</v>
      </c>
      <c r="L242" s="8">
        <f t="shared" si="20"/>
        <v>387292</v>
      </c>
    </row>
    <row r="243" spans="1:12" ht="15">
      <c r="A243" t="s">
        <v>236</v>
      </c>
      <c r="B243" s="77">
        <v>153.3</v>
      </c>
      <c r="C243" s="8">
        <v>388673</v>
      </c>
      <c r="D243" s="8">
        <v>47917</v>
      </c>
      <c r="E243" s="13">
        <v>26</v>
      </c>
      <c r="F243" s="56">
        <v>40</v>
      </c>
      <c r="G243" s="20">
        <v>0</v>
      </c>
      <c r="H243" s="8">
        <f t="shared" si="16"/>
        <v>101842</v>
      </c>
      <c r="I243" s="8">
        <f t="shared" si="17"/>
        <v>156680</v>
      </c>
      <c r="J243" s="8">
        <f t="shared" si="18"/>
        <v>0</v>
      </c>
      <c r="K243" s="8">
        <f t="shared" si="19"/>
        <v>29127</v>
      </c>
      <c r="L243" s="8">
        <f t="shared" si="20"/>
        <v>287649</v>
      </c>
    </row>
    <row r="244" spans="1:12" ht="15">
      <c r="A244" t="s">
        <v>237</v>
      </c>
      <c r="B244" s="77">
        <v>3.5</v>
      </c>
      <c r="C244" s="8">
        <v>1826557</v>
      </c>
      <c r="D244" s="8">
        <v>40654</v>
      </c>
      <c r="E244" s="13">
        <v>0</v>
      </c>
      <c r="F244" s="56">
        <v>0</v>
      </c>
      <c r="G244" s="20">
        <v>0</v>
      </c>
      <c r="H244" s="8">
        <f t="shared" si="16"/>
        <v>0</v>
      </c>
      <c r="I244" s="8">
        <f t="shared" si="17"/>
        <v>0</v>
      </c>
      <c r="J244" s="8">
        <f t="shared" si="18"/>
        <v>0</v>
      </c>
      <c r="K244" s="8">
        <f t="shared" si="19"/>
        <v>0</v>
      </c>
      <c r="L244" s="8">
        <f t="shared" si="20"/>
        <v>0</v>
      </c>
    </row>
    <row r="245" spans="1:12" ht="15">
      <c r="A245" t="s">
        <v>238</v>
      </c>
      <c r="B245" s="77">
        <v>250.4</v>
      </c>
      <c r="C245" s="8">
        <v>471705</v>
      </c>
      <c r="D245" s="8">
        <v>62857</v>
      </c>
      <c r="E245" s="13">
        <v>51.2</v>
      </c>
      <c r="F245" s="56">
        <v>30</v>
      </c>
      <c r="G245" s="20">
        <v>0</v>
      </c>
      <c r="H245" s="8">
        <f t="shared" si="16"/>
        <v>200550</v>
      </c>
      <c r="I245" s="8">
        <f t="shared" si="17"/>
        <v>117510</v>
      </c>
      <c r="J245" s="8">
        <f t="shared" si="18"/>
        <v>0</v>
      </c>
      <c r="K245" s="8">
        <f t="shared" si="19"/>
        <v>47576</v>
      </c>
      <c r="L245" s="8">
        <f t="shared" si="20"/>
        <v>365636</v>
      </c>
    </row>
    <row r="246" spans="1:12" ht="15">
      <c r="A246" t="s">
        <v>239</v>
      </c>
      <c r="B246" s="77">
        <v>348.5</v>
      </c>
      <c r="C246" s="8">
        <v>369800</v>
      </c>
      <c r="D246" s="8">
        <v>41528</v>
      </c>
      <c r="E246" s="13">
        <v>59.2</v>
      </c>
      <c r="F246" s="56">
        <v>106</v>
      </c>
      <c r="G246" s="20">
        <v>0</v>
      </c>
      <c r="H246" s="8">
        <f t="shared" si="16"/>
        <v>231886</v>
      </c>
      <c r="I246" s="8">
        <f t="shared" si="17"/>
        <v>415202</v>
      </c>
      <c r="J246" s="8">
        <f t="shared" si="18"/>
        <v>0</v>
      </c>
      <c r="K246" s="8">
        <f t="shared" si="19"/>
        <v>66215</v>
      </c>
      <c r="L246" s="8">
        <f t="shared" si="20"/>
        <v>713303</v>
      </c>
    </row>
    <row r="247" spans="1:12" ht="15">
      <c r="A247" t="s">
        <v>240</v>
      </c>
      <c r="B247" s="77">
        <v>208.5</v>
      </c>
      <c r="C247" s="8">
        <v>519486</v>
      </c>
      <c r="D247" s="8">
        <v>57143</v>
      </c>
      <c r="E247" s="13">
        <v>15.7</v>
      </c>
      <c r="F247" s="56">
        <v>14</v>
      </c>
      <c r="G247" s="20">
        <v>0.8</v>
      </c>
      <c r="H247" s="8">
        <f t="shared" si="16"/>
        <v>61497</v>
      </c>
      <c r="I247" s="8">
        <f t="shared" si="17"/>
        <v>54838</v>
      </c>
      <c r="J247" s="8">
        <f t="shared" si="18"/>
        <v>800</v>
      </c>
      <c r="K247" s="8">
        <f t="shared" si="19"/>
        <v>39615</v>
      </c>
      <c r="L247" s="8">
        <f t="shared" si="20"/>
        <v>156750</v>
      </c>
    </row>
    <row r="248" spans="1:12" ht="15">
      <c r="A248" t="s">
        <v>241</v>
      </c>
      <c r="B248" s="77">
        <v>539.2</v>
      </c>
      <c r="C248" s="8">
        <v>572349</v>
      </c>
      <c r="D248" s="8">
        <v>61311</v>
      </c>
      <c r="E248" s="13">
        <v>91.8</v>
      </c>
      <c r="F248" s="56">
        <v>54</v>
      </c>
      <c r="G248" s="20">
        <v>0</v>
      </c>
      <c r="H248" s="8">
        <f t="shared" si="16"/>
        <v>359581</v>
      </c>
      <c r="I248" s="8">
        <f t="shared" si="17"/>
        <v>211518</v>
      </c>
      <c r="J248" s="8">
        <f t="shared" si="18"/>
        <v>0</v>
      </c>
      <c r="K248" s="8">
        <f t="shared" si="19"/>
        <v>102448</v>
      </c>
      <c r="L248" s="8">
        <f t="shared" si="20"/>
        <v>673547</v>
      </c>
    </row>
    <row r="249" spans="1:12" ht="15">
      <c r="A249" t="s">
        <v>242</v>
      </c>
      <c r="B249" s="77">
        <v>619.8</v>
      </c>
      <c r="C249" s="8">
        <v>276107</v>
      </c>
      <c r="D249" s="8">
        <v>43393</v>
      </c>
      <c r="E249" s="13">
        <v>104.8</v>
      </c>
      <c r="F249" s="56">
        <v>243</v>
      </c>
      <c r="G249" s="20">
        <v>0</v>
      </c>
      <c r="H249" s="8">
        <f t="shared" si="16"/>
        <v>410502</v>
      </c>
      <c r="I249" s="8">
        <f t="shared" si="17"/>
        <v>951831</v>
      </c>
      <c r="J249" s="8">
        <f t="shared" si="18"/>
        <v>0</v>
      </c>
      <c r="K249" s="8">
        <f t="shared" si="19"/>
        <v>117762</v>
      </c>
      <c r="L249" s="8">
        <f t="shared" si="20"/>
        <v>1480095</v>
      </c>
    </row>
    <row r="250" spans="1:12" ht="15">
      <c r="A250" t="s">
        <v>243</v>
      </c>
      <c r="B250" s="77">
        <v>2150.5</v>
      </c>
      <c r="C250" s="8">
        <v>690295</v>
      </c>
      <c r="D250" s="8">
        <v>99570</v>
      </c>
      <c r="E250" s="13">
        <v>287.3</v>
      </c>
      <c r="F250" s="56">
        <v>49</v>
      </c>
      <c r="G250" s="20">
        <v>15</v>
      </c>
      <c r="H250" s="8">
        <f t="shared" si="16"/>
        <v>0</v>
      </c>
      <c r="I250" s="8">
        <f t="shared" si="17"/>
        <v>0</v>
      </c>
      <c r="J250" s="8">
        <f t="shared" si="18"/>
        <v>0</v>
      </c>
      <c r="K250" s="8">
        <f t="shared" si="19"/>
        <v>0</v>
      </c>
      <c r="L250" s="8">
        <f t="shared" si="20"/>
        <v>0</v>
      </c>
    </row>
    <row r="251" spans="1:12" ht="15">
      <c r="A251" t="s">
        <v>244</v>
      </c>
      <c r="B251" s="77">
        <v>31.7</v>
      </c>
      <c r="C251" s="8">
        <v>506733</v>
      </c>
      <c r="D251" s="8">
        <v>58750</v>
      </c>
      <c r="E251" s="13">
        <v>6.1</v>
      </c>
      <c r="F251" s="56">
        <v>9</v>
      </c>
      <c r="G251" s="20">
        <v>0</v>
      </c>
      <c r="H251" s="8">
        <f t="shared" si="16"/>
        <v>23894</v>
      </c>
      <c r="I251" s="8">
        <f t="shared" si="17"/>
        <v>35253</v>
      </c>
      <c r="J251" s="8">
        <f t="shared" si="18"/>
        <v>0</v>
      </c>
      <c r="K251" s="8">
        <f t="shared" si="19"/>
        <v>6023</v>
      </c>
      <c r="L251" s="8">
        <f t="shared" si="20"/>
        <v>65170</v>
      </c>
    </row>
    <row r="252" spans="1:12" ht="15">
      <c r="A252" t="s">
        <v>245</v>
      </c>
      <c r="B252" s="77">
        <v>926.3</v>
      </c>
      <c r="C252" s="8">
        <v>1372979</v>
      </c>
      <c r="D252" s="8">
        <v>53269</v>
      </c>
      <c r="E252" s="13">
        <v>79.6</v>
      </c>
      <c r="F252" s="56">
        <v>168</v>
      </c>
      <c r="G252" s="20">
        <v>2.9</v>
      </c>
      <c r="H252" s="8">
        <f t="shared" si="16"/>
        <v>0</v>
      </c>
      <c r="I252" s="8">
        <f t="shared" si="17"/>
        <v>0</v>
      </c>
      <c r="J252" s="8">
        <f t="shared" si="18"/>
        <v>0</v>
      </c>
      <c r="K252" s="8">
        <f t="shared" si="19"/>
        <v>0</v>
      </c>
      <c r="L252" s="8">
        <f t="shared" si="20"/>
        <v>0</v>
      </c>
    </row>
    <row r="253" spans="1:12" ht="15">
      <c r="A253" t="s">
        <v>246</v>
      </c>
      <c r="B253" s="77">
        <v>196.5</v>
      </c>
      <c r="C253" s="8">
        <v>793089</v>
      </c>
      <c r="D253" s="8">
        <v>40875</v>
      </c>
      <c r="E253" s="13">
        <v>30.5</v>
      </c>
      <c r="F253" s="56">
        <v>35</v>
      </c>
      <c r="G253" s="20">
        <v>0</v>
      </c>
      <c r="H253" s="8">
        <f t="shared" si="16"/>
        <v>119469</v>
      </c>
      <c r="I253" s="8">
        <f t="shared" si="17"/>
        <v>137095</v>
      </c>
      <c r="J253" s="8">
        <f t="shared" si="18"/>
        <v>0</v>
      </c>
      <c r="K253" s="8">
        <f t="shared" si="19"/>
        <v>37335</v>
      </c>
      <c r="L253" s="8">
        <f t="shared" si="20"/>
        <v>293899</v>
      </c>
    </row>
    <row r="254" spans="3:7" ht="15">
      <c r="C254" s="8"/>
      <c r="D254" s="8"/>
      <c r="G254" s="21"/>
    </row>
    <row r="255" spans="3:7" ht="15">
      <c r="C255" s="8"/>
      <c r="D255" s="8"/>
      <c r="G255" s="21"/>
    </row>
    <row r="256" spans="3:7" ht="15">
      <c r="C256" s="8"/>
      <c r="D256" s="8"/>
      <c r="G256" s="21"/>
    </row>
    <row r="257" spans="3:7" ht="15">
      <c r="C257" s="8"/>
      <c r="D257" s="8"/>
      <c r="G257" s="21"/>
    </row>
    <row r="258" spans="3:7" ht="15">
      <c r="C258" s="8"/>
      <c r="D258" s="8"/>
      <c r="G258" s="21"/>
    </row>
    <row r="259" spans="3:7" ht="15">
      <c r="C259" s="8"/>
      <c r="D259" s="8"/>
      <c r="G259" s="21"/>
    </row>
    <row r="260" spans="3:7" ht="15">
      <c r="C260" s="8"/>
      <c r="D260" s="8"/>
      <c r="G260" s="21"/>
    </row>
    <row r="261" spans="3:7" ht="15">
      <c r="C261" s="8"/>
      <c r="D261" s="8"/>
      <c r="G261" s="21"/>
    </row>
    <row r="262" spans="3:7" ht="15">
      <c r="C262" s="8"/>
      <c r="D262" s="8"/>
      <c r="G262" s="21"/>
    </row>
    <row r="263" ht="15">
      <c r="G263" s="21"/>
    </row>
    <row r="264" ht="15">
      <c r="G264" s="21"/>
    </row>
    <row r="265" ht="15">
      <c r="G265" s="21"/>
    </row>
    <row r="266" ht="15">
      <c r="G266" s="21"/>
    </row>
    <row r="267" ht="15">
      <c r="G267" s="21"/>
    </row>
    <row r="268" ht="15">
      <c r="G268" s="21"/>
    </row>
    <row r="269" ht="15">
      <c r="G269" s="21"/>
    </row>
    <row r="270" ht="15">
      <c r="G270" s="21"/>
    </row>
    <row r="271" ht="15">
      <c r="G271" s="21"/>
    </row>
    <row r="272" ht="15">
      <c r="G272" s="21"/>
    </row>
    <row r="273" ht="15">
      <c r="G273" s="21"/>
    </row>
  </sheetData>
  <mergeCells count="1">
    <mergeCell ref="H2:J2"/>
  </mergeCells>
  <printOptions/>
  <pageMargins left="0.63" right="0.63" top="0.81" bottom="0.55" header="0.3" footer="0.3"/>
  <pageSetup horizontalDpi="600" verticalDpi="600" orientation="landscape" scale="85" r:id="rId1"/>
  <headerFooter alignWithMargins="0">
    <oddHeader>&amp;L&amp;8Info Services
NH Department of Education&amp;C&amp;"Arial,Bold"FY06 Equitable Education Aid
Targeted Component&amp;R&amp;10August 1, 2005&amp;8
</oddHeader>
    <oddFooter>&amp;L&amp;8&amp;F / &amp;A&amp;C&amp;8page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71"/>
  <sheetViews>
    <sheetView showZeros="0"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3" sqref="F3"/>
    </sheetView>
  </sheetViews>
  <sheetFormatPr defaultColWidth="8.88671875" defaultRowHeight="15"/>
  <cols>
    <col min="1" max="1" width="17.88671875" style="2" customWidth="1"/>
    <col min="2" max="2" width="8.99609375" style="4" bestFit="1" customWidth="1"/>
    <col min="3" max="3" width="14.77734375" style="8" customWidth="1"/>
    <col min="4" max="4" width="14.21484375" style="8" customWidth="1"/>
    <col min="5" max="5" width="15.5546875" style="8" customWidth="1"/>
    <col min="6" max="6" width="12.21484375" style="0" customWidth="1"/>
    <col min="7" max="7" width="10.6640625" style="0" customWidth="1"/>
  </cols>
  <sheetData>
    <row r="1" ht="15.75">
      <c r="A1" s="23" t="s">
        <v>333</v>
      </c>
    </row>
    <row r="2" spans="1:6" s="25" customFormat="1" ht="15">
      <c r="A2" s="23" t="s">
        <v>364</v>
      </c>
      <c r="B2" s="16" t="s">
        <v>289</v>
      </c>
      <c r="C2" s="7" t="s">
        <v>332</v>
      </c>
      <c r="D2" s="6" t="s">
        <v>261</v>
      </c>
      <c r="E2" s="6" t="s">
        <v>295</v>
      </c>
      <c r="F2" s="6" t="s">
        <v>282</v>
      </c>
    </row>
    <row r="3" spans="1:6" s="25" customFormat="1" ht="15">
      <c r="A3" s="26" t="s">
        <v>311</v>
      </c>
      <c r="B3" s="16" t="s">
        <v>0</v>
      </c>
      <c r="C3" s="5" t="s">
        <v>249</v>
      </c>
      <c r="D3" s="6" t="s">
        <v>297</v>
      </c>
      <c r="E3" s="6" t="s">
        <v>292</v>
      </c>
      <c r="F3" s="6" t="s">
        <v>281</v>
      </c>
    </row>
    <row r="4" spans="2:6" s="25" customFormat="1" ht="15">
      <c r="B4" s="68" t="s">
        <v>290</v>
      </c>
      <c r="C4" s="67" t="s">
        <v>288</v>
      </c>
      <c r="D4" s="71" t="str">
        <f>C4</f>
        <v>without Utilities</v>
      </c>
      <c r="E4" s="6" t="s">
        <v>293</v>
      </c>
      <c r="F4" s="6"/>
    </row>
    <row r="5" spans="1:5" s="25" customFormat="1" ht="15">
      <c r="A5" s="23" t="s">
        <v>266</v>
      </c>
      <c r="B5" s="16" t="s">
        <v>291</v>
      </c>
      <c r="C5" s="15" t="s">
        <v>352</v>
      </c>
      <c r="D5" s="6" t="str">
        <f>C5</f>
        <v>adjusted</v>
      </c>
      <c r="E5" s="22" t="str">
        <f>"X "&amp;TEXT(A6,"$0.000")&amp;" X ADM-R"</f>
        <v>X $2.840 X ADM-R</v>
      </c>
    </row>
    <row r="6" spans="1:5" s="25" customFormat="1" ht="15">
      <c r="A6" s="61">
        <f>'FY06 Aid Summary'!A5</f>
        <v>2.8400000000000003</v>
      </c>
      <c r="B6" s="70"/>
      <c r="C6" s="67" t="s">
        <v>351</v>
      </c>
      <c r="D6" s="18" t="str">
        <f>C6</f>
        <v>for Conversions</v>
      </c>
      <c r="E6" s="6" t="s">
        <v>294</v>
      </c>
    </row>
    <row r="7" spans="1:6" s="26" customFormat="1" ht="15">
      <c r="A7" s="27" t="s">
        <v>262</v>
      </c>
      <c r="B7" s="69">
        <f>SUM(B9:B271)</f>
        <v>200153.80000000005</v>
      </c>
      <c r="C7" s="29">
        <f>SUM(C9:C271)</f>
        <v>127955059167</v>
      </c>
      <c r="D7" s="29">
        <f>ROUND(C7/B7,0)</f>
        <v>639284</v>
      </c>
      <c r="E7" s="29"/>
      <c r="F7" s="35">
        <f>SUM(F9:F271)</f>
        <v>62331599</v>
      </c>
    </row>
    <row r="8" spans="2:5" s="38" customFormat="1" ht="15" customHeight="1">
      <c r="B8" s="39"/>
      <c r="C8" s="41"/>
      <c r="D8" s="41"/>
      <c r="E8" s="41"/>
    </row>
    <row r="9" spans="1:6" ht="15">
      <c r="A9" s="2" t="s">
        <v>2</v>
      </c>
      <c r="B9" s="4">
        <v>145.8</v>
      </c>
      <c r="C9" s="8">
        <v>68348736</v>
      </c>
      <c r="D9" s="8">
        <f aca="true" t="shared" si="0" ref="D9:D72">IF(B9=0,0,ROUND(C9/B9,0))</f>
        <v>468784</v>
      </c>
      <c r="E9" s="62">
        <f>IF(B9=0,"",IF($D$7-D9&gt;0,ROUND(($D$7-D9)*$A$6*0.001,2),""))</f>
        <v>484.22</v>
      </c>
      <c r="F9" s="3">
        <f aca="true" t="shared" si="1" ref="F9:F72">IF(E9="",0,ROUND(E9*B9,0))</f>
        <v>70599</v>
      </c>
    </row>
    <row r="10" spans="1:6" ht="15">
      <c r="A10" s="2" t="s">
        <v>3</v>
      </c>
      <c r="B10" s="4">
        <v>130.7</v>
      </c>
      <c r="C10" s="8">
        <v>81029964</v>
      </c>
      <c r="D10" s="8">
        <f t="shared" si="0"/>
        <v>619969</v>
      </c>
      <c r="E10" s="62">
        <f aca="true" t="shared" si="2" ref="E10:E73">IF(B10=0,"",IF($D$7-D10&gt;0,ROUND(($D$7-D10)*$A$6*0.001,2),""))</f>
        <v>54.85</v>
      </c>
      <c r="F10" s="3">
        <f t="shared" si="1"/>
        <v>7169</v>
      </c>
    </row>
    <row r="11" spans="1:6" ht="15">
      <c r="A11" s="2" t="s">
        <v>4</v>
      </c>
      <c r="B11" s="4">
        <v>261.6</v>
      </c>
      <c r="C11" s="8">
        <v>147021052</v>
      </c>
      <c r="D11" s="8">
        <f t="shared" si="0"/>
        <v>562007</v>
      </c>
      <c r="E11" s="62">
        <f t="shared" si="2"/>
        <v>219.47</v>
      </c>
      <c r="F11" s="3">
        <f t="shared" si="1"/>
        <v>57413</v>
      </c>
    </row>
    <row r="12" spans="1:6" ht="15">
      <c r="A12" s="2" t="s">
        <v>5</v>
      </c>
      <c r="B12" s="4">
        <v>782.3</v>
      </c>
      <c r="C12" s="8">
        <v>224959168</v>
      </c>
      <c r="D12" s="8">
        <f t="shared" si="0"/>
        <v>287561</v>
      </c>
      <c r="E12" s="62">
        <f t="shared" si="2"/>
        <v>998.89</v>
      </c>
      <c r="F12" s="3">
        <f t="shared" si="1"/>
        <v>781432</v>
      </c>
    </row>
    <row r="13" spans="1:6" ht="15">
      <c r="A13" s="2" t="s">
        <v>6</v>
      </c>
      <c r="B13" s="4">
        <v>335.8</v>
      </c>
      <c r="C13" s="8">
        <v>109240520</v>
      </c>
      <c r="D13" s="8">
        <f t="shared" si="0"/>
        <v>325314</v>
      </c>
      <c r="E13" s="62">
        <f t="shared" si="2"/>
        <v>891.67</v>
      </c>
      <c r="F13" s="3">
        <f t="shared" si="1"/>
        <v>299423</v>
      </c>
    </row>
    <row r="14" spans="1:6" ht="15">
      <c r="A14" s="2" t="s">
        <v>7</v>
      </c>
      <c r="B14" s="4">
        <v>691.4</v>
      </c>
      <c r="C14" s="8">
        <v>1231449822</v>
      </c>
      <c r="D14" s="8">
        <f t="shared" si="0"/>
        <v>1781096</v>
      </c>
      <c r="E14" s="62">
        <f t="shared" si="2"/>
      </c>
      <c r="F14" s="3">
        <f t="shared" si="1"/>
        <v>0</v>
      </c>
    </row>
    <row r="15" spans="1:6" ht="15">
      <c r="A15" s="2" t="s">
        <v>8</v>
      </c>
      <c r="B15" s="4">
        <v>2404.3</v>
      </c>
      <c r="C15" s="8">
        <v>1451142072</v>
      </c>
      <c r="D15" s="8">
        <f t="shared" si="0"/>
        <v>603561</v>
      </c>
      <c r="E15" s="62">
        <f t="shared" si="2"/>
        <v>101.45</v>
      </c>
      <c r="F15" s="3">
        <f t="shared" si="1"/>
        <v>243916</v>
      </c>
    </row>
    <row r="16" spans="1:6" ht="15">
      <c r="A16" s="2" t="s">
        <v>9</v>
      </c>
      <c r="B16" s="4">
        <v>335.7</v>
      </c>
      <c r="C16" s="8">
        <v>217402347</v>
      </c>
      <c r="D16" s="8">
        <f t="shared" si="0"/>
        <v>647609</v>
      </c>
      <c r="E16" s="62">
        <f t="shared" si="2"/>
      </c>
      <c r="F16" s="3">
        <f t="shared" si="1"/>
        <v>0</v>
      </c>
    </row>
    <row r="17" spans="1:6" ht="15">
      <c r="A17" s="2" t="s">
        <v>10</v>
      </c>
      <c r="B17" s="4">
        <v>522.5</v>
      </c>
      <c r="C17" s="8">
        <v>178861429</v>
      </c>
      <c r="D17" s="8">
        <f t="shared" si="0"/>
        <v>342319</v>
      </c>
      <c r="E17" s="62">
        <f t="shared" si="2"/>
        <v>843.38</v>
      </c>
      <c r="F17" s="3">
        <f t="shared" si="1"/>
        <v>440666</v>
      </c>
    </row>
    <row r="18" spans="1:6" ht="15">
      <c r="A18" s="2" t="s">
        <v>11</v>
      </c>
      <c r="B18" s="4">
        <v>268.8</v>
      </c>
      <c r="C18" s="8">
        <v>175157116</v>
      </c>
      <c r="D18" s="8">
        <f t="shared" si="0"/>
        <v>651626</v>
      </c>
      <c r="E18" s="62">
        <f t="shared" si="2"/>
      </c>
      <c r="F18" s="3">
        <f t="shared" si="1"/>
        <v>0</v>
      </c>
    </row>
    <row r="19" spans="1:6" ht="15">
      <c r="A19" s="2" t="s">
        <v>12</v>
      </c>
      <c r="B19" s="4">
        <v>1017.9</v>
      </c>
      <c r="C19" s="8">
        <v>875391407</v>
      </c>
      <c r="D19" s="8">
        <f t="shared" si="0"/>
        <v>859997</v>
      </c>
      <c r="E19" s="62">
        <f t="shared" si="2"/>
      </c>
      <c r="F19" s="3">
        <f t="shared" si="1"/>
        <v>0</v>
      </c>
    </row>
    <row r="20" spans="1:6" ht="15">
      <c r="A20" s="2" t="s">
        <v>13</v>
      </c>
      <c r="B20" s="4">
        <v>909</v>
      </c>
      <c r="C20" s="8">
        <v>520371776</v>
      </c>
      <c r="D20" s="8">
        <f t="shared" si="0"/>
        <v>572466</v>
      </c>
      <c r="E20" s="62">
        <f t="shared" si="2"/>
        <v>189.76</v>
      </c>
      <c r="F20" s="3">
        <f t="shared" si="1"/>
        <v>172492</v>
      </c>
    </row>
    <row r="21" spans="1:6" ht="15">
      <c r="A21" s="2" t="s">
        <v>14</v>
      </c>
      <c r="B21" s="4">
        <v>778</v>
      </c>
      <c r="C21" s="8">
        <v>369506698</v>
      </c>
      <c r="D21" s="8">
        <f t="shared" si="0"/>
        <v>474944</v>
      </c>
      <c r="E21" s="62">
        <f t="shared" si="2"/>
        <v>466.73</v>
      </c>
      <c r="F21" s="3">
        <f t="shared" si="1"/>
        <v>363116</v>
      </c>
    </row>
    <row r="22" spans="1:6" ht="15">
      <c r="A22" s="2" t="s">
        <v>15</v>
      </c>
      <c r="B22" s="4">
        <v>1280.3</v>
      </c>
      <c r="C22" s="8">
        <v>679057188</v>
      </c>
      <c r="D22" s="8">
        <f t="shared" si="0"/>
        <v>530389</v>
      </c>
      <c r="E22" s="62">
        <f t="shared" si="2"/>
        <v>309.26</v>
      </c>
      <c r="F22" s="3">
        <f t="shared" si="1"/>
        <v>395946</v>
      </c>
    </row>
    <row r="23" spans="1:6" ht="15">
      <c r="A23" s="2" t="s">
        <v>16</v>
      </c>
      <c r="B23" s="4">
        <v>449.2</v>
      </c>
      <c r="C23" s="8">
        <v>736966858</v>
      </c>
      <c r="D23" s="8">
        <f t="shared" si="0"/>
        <v>1640621</v>
      </c>
      <c r="E23" s="62">
        <f t="shared" si="2"/>
      </c>
      <c r="F23" s="3">
        <f t="shared" si="1"/>
        <v>0</v>
      </c>
    </row>
    <row r="24" spans="1:6" ht="15">
      <c r="A24" s="2" t="s">
        <v>17</v>
      </c>
      <c r="B24" s="4">
        <v>141</v>
      </c>
      <c r="C24" s="8">
        <v>71879022</v>
      </c>
      <c r="D24" s="8">
        <f t="shared" si="0"/>
        <v>509780</v>
      </c>
      <c r="E24" s="62">
        <f t="shared" si="2"/>
        <v>367.79</v>
      </c>
      <c r="F24" s="3">
        <f t="shared" si="1"/>
        <v>51858</v>
      </c>
    </row>
    <row r="25" spans="1:6" ht="15">
      <c r="A25" s="2" t="s">
        <v>18</v>
      </c>
      <c r="B25" s="4">
        <v>3515.6</v>
      </c>
      <c r="C25" s="8">
        <v>2823518041</v>
      </c>
      <c r="D25" s="8">
        <f t="shared" si="0"/>
        <v>803140</v>
      </c>
      <c r="E25" s="62">
        <f t="shared" si="2"/>
      </c>
      <c r="F25" s="3">
        <f t="shared" si="1"/>
        <v>0</v>
      </c>
    </row>
    <row r="26" spans="1:6" ht="15">
      <c r="A26" s="2" t="s">
        <v>19</v>
      </c>
      <c r="B26" s="4">
        <v>1192.5</v>
      </c>
      <c r="C26" s="8">
        <v>525817955</v>
      </c>
      <c r="D26" s="8">
        <f t="shared" si="0"/>
        <v>440937</v>
      </c>
      <c r="E26" s="62">
        <f t="shared" si="2"/>
        <v>563.31</v>
      </c>
      <c r="F26" s="3">
        <f t="shared" si="1"/>
        <v>671747</v>
      </c>
    </row>
    <row r="27" spans="1:6" ht="15">
      <c r="A27" s="2" t="s">
        <v>20</v>
      </c>
      <c r="B27" s="4">
        <v>235.5</v>
      </c>
      <c r="C27" s="8">
        <v>99774358</v>
      </c>
      <c r="D27" s="8">
        <f t="shared" si="0"/>
        <v>423670</v>
      </c>
      <c r="E27" s="62">
        <f t="shared" si="2"/>
        <v>612.34</v>
      </c>
      <c r="F27" s="3">
        <f t="shared" si="1"/>
        <v>144206</v>
      </c>
    </row>
    <row r="28" spans="1:6" ht="15">
      <c r="A28" s="2" t="s">
        <v>21</v>
      </c>
      <c r="B28" s="4">
        <v>33.8</v>
      </c>
      <c r="C28" s="8">
        <v>16185503</v>
      </c>
      <c r="D28" s="8">
        <f t="shared" si="0"/>
        <v>478861</v>
      </c>
      <c r="E28" s="62">
        <f t="shared" si="2"/>
        <v>455.6</v>
      </c>
      <c r="F28" s="3">
        <f t="shared" si="1"/>
        <v>15399</v>
      </c>
    </row>
    <row r="29" spans="1:6" ht="15">
      <c r="A29" s="2" t="s">
        <v>22</v>
      </c>
      <c r="B29" s="4">
        <v>1444.4</v>
      </c>
      <c r="C29" s="8">
        <v>283687213</v>
      </c>
      <c r="D29" s="8">
        <f t="shared" si="0"/>
        <v>196405</v>
      </c>
      <c r="E29" s="62">
        <f t="shared" si="2"/>
        <v>1257.78</v>
      </c>
      <c r="F29" s="3">
        <f t="shared" si="1"/>
        <v>1816737</v>
      </c>
    </row>
    <row r="30" spans="1:6" ht="15">
      <c r="A30" s="2" t="s">
        <v>23</v>
      </c>
      <c r="B30" s="4">
        <v>386.8</v>
      </c>
      <c r="C30" s="8">
        <v>196192596</v>
      </c>
      <c r="D30" s="8">
        <f t="shared" si="0"/>
        <v>507220</v>
      </c>
      <c r="E30" s="62">
        <f t="shared" si="2"/>
        <v>375.06</v>
      </c>
      <c r="F30" s="3">
        <f t="shared" si="1"/>
        <v>145073</v>
      </c>
    </row>
    <row r="31" spans="1:6" ht="15">
      <c r="A31" s="2" t="s">
        <v>24</v>
      </c>
      <c r="B31" s="4">
        <v>542.2</v>
      </c>
      <c r="C31" s="8">
        <v>210019640</v>
      </c>
      <c r="D31" s="8">
        <f t="shared" si="0"/>
        <v>387347</v>
      </c>
      <c r="E31" s="62">
        <f t="shared" si="2"/>
        <v>715.5</v>
      </c>
      <c r="F31" s="3">
        <f t="shared" si="1"/>
        <v>387944</v>
      </c>
    </row>
    <row r="32" spans="1:6" ht="15">
      <c r="A32" s="2" t="s">
        <v>25</v>
      </c>
      <c r="B32" s="4">
        <v>1766.1</v>
      </c>
      <c r="C32" s="8">
        <v>797796995</v>
      </c>
      <c r="D32" s="8">
        <f t="shared" si="0"/>
        <v>451728</v>
      </c>
      <c r="E32" s="62">
        <f t="shared" si="2"/>
        <v>532.66</v>
      </c>
      <c r="F32" s="3">
        <f t="shared" si="1"/>
        <v>940731</v>
      </c>
    </row>
    <row r="33" spans="1:6" ht="15">
      <c r="A33" s="2" t="s">
        <v>26</v>
      </c>
      <c r="B33" s="4">
        <v>264.6</v>
      </c>
      <c r="C33" s="8">
        <v>152266516</v>
      </c>
      <c r="D33" s="8">
        <f t="shared" si="0"/>
        <v>575459</v>
      </c>
      <c r="E33" s="62">
        <f t="shared" si="2"/>
        <v>181.26</v>
      </c>
      <c r="F33" s="3">
        <f t="shared" si="1"/>
        <v>47961</v>
      </c>
    </row>
    <row r="34" spans="1:6" ht="15">
      <c r="A34" s="2" t="s">
        <v>27</v>
      </c>
      <c r="B34" s="4">
        <v>632.6</v>
      </c>
      <c r="C34" s="8">
        <v>372684476</v>
      </c>
      <c r="D34" s="8">
        <f t="shared" si="0"/>
        <v>589131</v>
      </c>
      <c r="E34" s="62">
        <f t="shared" si="2"/>
        <v>142.43</v>
      </c>
      <c r="F34" s="3">
        <f t="shared" si="1"/>
        <v>90101</v>
      </c>
    </row>
    <row r="35" spans="1:6" ht="15">
      <c r="A35" s="2" t="s">
        <v>28</v>
      </c>
      <c r="B35" s="4">
        <v>134.1</v>
      </c>
      <c r="C35" s="8">
        <v>276025633</v>
      </c>
      <c r="D35" s="8">
        <f t="shared" si="0"/>
        <v>2058357</v>
      </c>
      <c r="E35" s="62">
        <f t="shared" si="2"/>
      </c>
      <c r="F35" s="3">
        <f t="shared" si="1"/>
        <v>0</v>
      </c>
    </row>
    <row r="36" spans="1:6" ht="15">
      <c r="A36" s="2" t="s">
        <v>29</v>
      </c>
      <c r="B36" s="4">
        <v>492.7</v>
      </c>
      <c r="C36" s="8">
        <v>404927399</v>
      </c>
      <c r="D36" s="8">
        <f t="shared" si="0"/>
        <v>821854</v>
      </c>
      <c r="E36" s="62">
        <f t="shared" si="2"/>
      </c>
      <c r="F36" s="3">
        <f t="shared" si="1"/>
        <v>0</v>
      </c>
    </row>
    <row r="37" spans="1:6" ht="15">
      <c r="A37" s="2" t="s">
        <v>30</v>
      </c>
      <c r="B37" s="4">
        <v>109.5</v>
      </c>
      <c r="C37" s="8">
        <v>85535975</v>
      </c>
      <c r="D37" s="8">
        <f t="shared" si="0"/>
        <v>781150</v>
      </c>
      <c r="E37" s="62">
        <f t="shared" si="2"/>
      </c>
      <c r="F37" s="3">
        <f t="shared" si="1"/>
        <v>0</v>
      </c>
    </row>
    <row r="38" spans="1:6" ht="15">
      <c r="A38" s="2" t="s">
        <v>31</v>
      </c>
      <c r="B38" s="4">
        <v>1031.6</v>
      </c>
      <c r="C38" s="8">
        <v>419935590</v>
      </c>
      <c r="D38" s="8">
        <f t="shared" si="0"/>
        <v>407072</v>
      </c>
      <c r="E38" s="62">
        <f t="shared" si="2"/>
        <v>659.48</v>
      </c>
      <c r="F38" s="3">
        <f t="shared" si="1"/>
        <v>680320</v>
      </c>
    </row>
    <row r="39" spans="1:6" ht="15">
      <c r="A39" s="2" t="s">
        <v>32</v>
      </c>
      <c r="B39" s="4">
        <v>1</v>
      </c>
      <c r="C39" s="8">
        <v>6254555</v>
      </c>
      <c r="D39" s="8">
        <f t="shared" si="0"/>
        <v>6254555</v>
      </c>
      <c r="E39" s="62">
        <f t="shared" si="2"/>
      </c>
      <c r="F39" s="3">
        <f t="shared" si="1"/>
        <v>0</v>
      </c>
    </row>
    <row r="40" spans="1:6" ht="15">
      <c r="A40" s="2" t="s">
        <v>33</v>
      </c>
      <c r="B40" s="4">
        <v>453.5</v>
      </c>
      <c r="C40" s="8">
        <v>250994533</v>
      </c>
      <c r="D40" s="8">
        <f t="shared" si="0"/>
        <v>553461</v>
      </c>
      <c r="E40" s="62">
        <f t="shared" si="2"/>
        <v>243.74</v>
      </c>
      <c r="F40" s="3">
        <f t="shared" si="1"/>
        <v>110536</v>
      </c>
    </row>
    <row r="41" spans="1:6" ht="15">
      <c r="A41" s="2" t="s">
        <v>34</v>
      </c>
      <c r="B41" s="4">
        <v>542.5</v>
      </c>
      <c r="C41" s="8">
        <v>240372125</v>
      </c>
      <c r="D41" s="8">
        <f t="shared" si="0"/>
        <v>443082</v>
      </c>
      <c r="E41" s="62">
        <f t="shared" si="2"/>
        <v>557.21</v>
      </c>
      <c r="F41" s="3">
        <f t="shared" si="1"/>
        <v>302286</v>
      </c>
    </row>
    <row r="42" spans="1:6" ht="15">
      <c r="A42" s="2" t="s">
        <v>35</v>
      </c>
      <c r="B42" s="4">
        <v>650.7</v>
      </c>
      <c r="C42" s="8">
        <v>365932932</v>
      </c>
      <c r="D42" s="8">
        <f t="shared" si="0"/>
        <v>562368</v>
      </c>
      <c r="E42" s="62">
        <f t="shared" si="2"/>
        <v>218.44</v>
      </c>
      <c r="F42" s="3">
        <f t="shared" si="1"/>
        <v>142139</v>
      </c>
    </row>
    <row r="43" spans="1:6" ht="15">
      <c r="A43" s="2" t="s">
        <v>36</v>
      </c>
      <c r="B43" s="4">
        <v>277.5</v>
      </c>
      <c r="C43" s="8">
        <v>222407260</v>
      </c>
      <c r="D43" s="8">
        <f t="shared" si="0"/>
        <v>801468</v>
      </c>
      <c r="E43" s="62">
        <f t="shared" si="2"/>
      </c>
      <c r="F43" s="3">
        <f t="shared" si="1"/>
        <v>0</v>
      </c>
    </row>
    <row r="44" spans="1:6" ht="15">
      <c r="A44" s="2" t="s">
        <v>37</v>
      </c>
      <c r="B44" s="4">
        <v>106.2</v>
      </c>
      <c r="C44" s="8">
        <v>189902766</v>
      </c>
      <c r="D44" s="8">
        <f t="shared" si="0"/>
        <v>1788162</v>
      </c>
      <c r="E44" s="62">
        <f t="shared" si="2"/>
      </c>
      <c r="F44" s="3">
        <f t="shared" si="1"/>
        <v>0</v>
      </c>
    </row>
    <row r="45" spans="1:6" ht="15">
      <c r="A45" s="2" t="s">
        <v>38</v>
      </c>
      <c r="B45" s="4">
        <v>122.2</v>
      </c>
      <c r="C45" s="8">
        <v>332409600</v>
      </c>
      <c r="D45" s="8">
        <f t="shared" si="0"/>
        <v>2720209</v>
      </c>
      <c r="E45" s="62">
        <f t="shared" si="2"/>
      </c>
      <c r="F45" s="3">
        <f t="shared" si="1"/>
        <v>0</v>
      </c>
    </row>
    <row r="46" spans="1:6" ht="15">
      <c r="A46" s="2" t="s">
        <v>39</v>
      </c>
      <c r="B46" s="4">
        <v>832</v>
      </c>
      <c r="C46" s="8">
        <v>198491291</v>
      </c>
      <c r="D46" s="8">
        <f t="shared" si="0"/>
        <v>238571</v>
      </c>
      <c r="E46" s="62">
        <f t="shared" si="2"/>
        <v>1138.02</v>
      </c>
      <c r="F46" s="3">
        <f t="shared" si="1"/>
        <v>946833</v>
      </c>
    </row>
    <row r="47" spans="1:6" ht="15">
      <c r="A47" s="2" t="s">
        <v>40</v>
      </c>
      <c r="B47" s="4">
        <v>57.3</v>
      </c>
      <c r="C47" s="8">
        <v>39878266</v>
      </c>
      <c r="D47" s="8">
        <f t="shared" si="0"/>
        <v>695956</v>
      </c>
      <c r="E47" s="62">
        <f t="shared" si="2"/>
      </c>
      <c r="F47" s="3">
        <f t="shared" si="1"/>
        <v>0</v>
      </c>
    </row>
    <row r="48" spans="1:6" ht="15">
      <c r="A48" s="2" t="s">
        <v>41</v>
      </c>
      <c r="B48" s="4">
        <v>910.5</v>
      </c>
      <c r="C48" s="8">
        <v>444016830</v>
      </c>
      <c r="D48" s="8">
        <f t="shared" si="0"/>
        <v>487663</v>
      </c>
      <c r="E48" s="62">
        <f t="shared" si="2"/>
        <v>430.6</v>
      </c>
      <c r="F48" s="3">
        <f t="shared" si="1"/>
        <v>392061</v>
      </c>
    </row>
    <row r="49" spans="1:6" ht="15">
      <c r="A49" s="2" t="s">
        <v>42</v>
      </c>
      <c r="B49" s="4">
        <v>613.4</v>
      </c>
      <c r="C49" s="8">
        <v>376229835</v>
      </c>
      <c r="D49" s="8">
        <f t="shared" si="0"/>
        <v>613352</v>
      </c>
      <c r="E49" s="62">
        <f t="shared" si="2"/>
        <v>73.65</v>
      </c>
      <c r="F49" s="3">
        <f t="shared" si="1"/>
        <v>45177</v>
      </c>
    </row>
    <row r="50" spans="1:6" ht="15">
      <c r="A50" s="2" t="s">
        <v>43</v>
      </c>
      <c r="B50" s="4">
        <v>363.3</v>
      </c>
      <c r="C50" s="8">
        <v>214178324</v>
      </c>
      <c r="D50" s="8">
        <f t="shared" si="0"/>
        <v>589536</v>
      </c>
      <c r="E50" s="62">
        <f t="shared" si="2"/>
        <v>141.28</v>
      </c>
      <c r="F50" s="3">
        <f t="shared" si="1"/>
        <v>51327</v>
      </c>
    </row>
    <row r="51" spans="1:6" ht="15">
      <c r="A51" s="2" t="s">
        <v>44</v>
      </c>
      <c r="B51" s="4">
        <v>1907.2</v>
      </c>
      <c r="C51" s="8">
        <v>596870719</v>
      </c>
      <c r="D51" s="8">
        <f t="shared" si="0"/>
        <v>312957</v>
      </c>
      <c r="E51" s="62">
        <f t="shared" si="2"/>
        <v>926.77</v>
      </c>
      <c r="F51" s="3">
        <f t="shared" si="1"/>
        <v>1767536</v>
      </c>
    </row>
    <row r="52" spans="1:6" ht="15">
      <c r="A52" s="2" t="s">
        <v>45</v>
      </c>
      <c r="B52" s="4">
        <v>36.8</v>
      </c>
      <c r="C52" s="8">
        <v>24723250</v>
      </c>
      <c r="D52" s="8">
        <f t="shared" si="0"/>
        <v>671827</v>
      </c>
      <c r="E52" s="62">
        <f t="shared" si="2"/>
      </c>
      <c r="F52" s="3">
        <f t="shared" si="1"/>
        <v>0</v>
      </c>
    </row>
    <row r="53" spans="1:6" ht="15">
      <c r="A53" s="2" t="s">
        <v>46</v>
      </c>
      <c r="B53" s="4">
        <v>347.8</v>
      </c>
      <c r="C53" s="8">
        <v>105997066</v>
      </c>
      <c r="D53" s="8">
        <f t="shared" si="0"/>
        <v>304764</v>
      </c>
      <c r="E53" s="62">
        <f t="shared" si="2"/>
        <v>950.04</v>
      </c>
      <c r="F53" s="3">
        <f t="shared" si="1"/>
        <v>330424</v>
      </c>
    </row>
    <row r="54" spans="1:6" ht="15">
      <c r="A54" s="2" t="s">
        <v>47</v>
      </c>
      <c r="B54" s="4">
        <v>110.7</v>
      </c>
      <c r="C54" s="8">
        <v>40314371</v>
      </c>
      <c r="D54" s="8">
        <f t="shared" si="0"/>
        <v>364177</v>
      </c>
      <c r="E54" s="62">
        <f t="shared" si="2"/>
        <v>781.3</v>
      </c>
      <c r="F54" s="3">
        <f t="shared" si="1"/>
        <v>86490</v>
      </c>
    </row>
    <row r="55" spans="1:6" ht="15">
      <c r="A55" s="2" t="s">
        <v>48</v>
      </c>
      <c r="B55" s="4">
        <v>5188.3</v>
      </c>
      <c r="C55" s="8">
        <v>2886158349</v>
      </c>
      <c r="D55" s="8">
        <f t="shared" si="0"/>
        <v>556282</v>
      </c>
      <c r="E55" s="62">
        <f t="shared" si="2"/>
        <v>235.73</v>
      </c>
      <c r="F55" s="3">
        <f t="shared" si="1"/>
        <v>1223038</v>
      </c>
    </row>
    <row r="56" spans="1:6" ht="15">
      <c r="A56" s="2" t="s">
        <v>49</v>
      </c>
      <c r="B56" s="4">
        <v>1358.6</v>
      </c>
      <c r="C56" s="8">
        <v>1098776751</v>
      </c>
      <c r="D56" s="8">
        <f t="shared" si="0"/>
        <v>808757</v>
      </c>
      <c r="E56" s="62">
        <f t="shared" si="2"/>
      </c>
      <c r="F56" s="3">
        <f t="shared" si="1"/>
        <v>0</v>
      </c>
    </row>
    <row r="57" spans="1:6" ht="15">
      <c r="A57" s="2" t="s">
        <v>50</v>
      </c>
      <c r="B57" s="4">
        <v>247.9</v>
      </c>
      <c r="C57" s="8">
        <v>114877952</v>
      </c>
      <c r="D57" s="8">
        <f t="shared" si="0"/>
        <v>463404</v>
      </c>
      <c r="E57" s="62">
        <f t="shared" si="2"/>
        <v>499.5</v>
      </c>
      <c r="F57" s="3">
        <f t="shared" si="1"/>
        <v>123826</v>
      </c>
    </row>
    <row r="58" spans="1:6" ht="15">
      <c r="A58" s="2" t="s">
        <v>51</v>
      </c>
      <c r="B58" s="4">
        <v>102.9</v>
      </c>
      <c r="C58" s="8">
        <v>57349884</v>
      </c>
      <c r="D58" s="8">
        <f t="shared" si="0"/>
        <v>557336</v>
      </c>
      <c r="E58" s="62">
        <f t="shared" si="2"/>
        <v>232.73</v>
      </c>
      <c r="F58" s="3">
        <f t="shared" si="1"/>
        <v>23948</v>
      </c>
    </row>
    <row r="59" spans="1:6" ht="15">
      <c r="A59" s="2" t="s">
        <v>52</v>
      </c>
      <c r="B59" s="4">
        <v>136.2</v>
      </c>
      <c r="C59" s="8">
        <v>56319701</v>
      </c>
      <c r="D59" s="8">
        <f t="shared" si="0"/>
        <v>413507</v>
      </c>
      <c r="E59" s="62">
        <f t="shared" si="2"/>
        <v>641.21</v>
      </c>
      <c r="F59" s="3">
        <f t="shared" si="1"/>
        <v>87333</v>
      </c>
    </row>
    <row r="60" spans="1:6" ht="15">
      <c r="A60" s="2" t="s">
        <v>53</v>
      </c>
      <c r="B60" s="4">
        <v>199.1</v>
      </c>
      <c r="C60" s="8">
        <v>86194503</v>
      </c>
      <c r="D60" s="8">
        <f t="shared" si="0"/>
        <v>432921</v>
      </c>
      <c r="E60" s="62">
        <f t="shared" si="2"/>
        <v>586.07</v>
      </c>
      <c r="F60" s="3">
        <f t="shared" si="1"/>
        <v>116687</v>
      </c>
    </row>
    <row r="61" spans="1:6" ht="15">
      <c r="A61" s="2" t="s">
        <v>54</v>
      </c>
      <c r="B61" s="4">
        <v>793.8</v>
      </c>
      <c r="C61" s="8">
        <v>341764202</v>
      </c>
      <c r="D61" s="8">
        <f t="shared" si="0"/>
        <v>430542</v>
      </c>
      <c r="E61" s="62">
        <f t="shared" si="2"/>
        <v>592.83</v>
      </c>
      <c r="F61" s="3">
        <f t="shared" si="1"/>
        <v>470588</v>
      </c>
    </row>
    <row r="62" spans="1:6" ht="15">
      <c r="A62" s="2" t="s">
        <v>55</v>
      </c>
      <c r="B62" s="4">
        <v>732.6</v>
      </c>
      <c r="C62" s="8">
        <v>397474438</v>
      </c>
      <c r="D62" s="8">
        <f t="shared" si="0"/>
        <v>542553</v>
      </c>
      <c r="E62" s="62">
        <f t="shared" si="2"/>
        <v>274.72</v>
      </c>
      <c r="F62" s="3">
        <f t="shared" si="1"/>
        <v>201260</v>
      </c>
    </row>
    <row r="63" spans="1:6" ht="15">
      <c r="A63" s="2" t="s">
        <v>56</v>
      </c>
      <c r="B63" s="4">
        <v>275.8</v>
      </c>
      <c r="C63" s="8">
        <v>131231918</v>
      </c>
      <c r="D63" s="8">
        <f t="shared" si="0"/>
        <v>475823</v>
      </c>
      <c r="E63" s="62">
        <f t="shared" si="2"/>
        <v>464.23</v>
      </c>
      <c r="F63" s="3">
        <f t="shared" si="1"/>
        <v>128035</v>
      </c>
    </row>
    <row r="64" spans="1:6" ht="15">
      <c r="A64" s="2" t="s">
        <v>57</v>
      </c>
      <c r="B64" s="4">
        <v>6783.5</v>
      </c>
      <c r="C64" s="8">
        <v>2693809584</v>
      </c>
      <c r="D64" s="8">
        <f t="shared" si="0"/>
        <v>397112</v>
      </c>
      <c r="E64" s="62">
        <f t="shared" si="2"/>
        <v>687.77</v>
      </c>
      <c r="F64" s="3">
        <f t="shared" si="1"/>
        <v>4665488</v>
      </c>
    </row>
    <row r="65" spans="1:6" ht="15">
      <c r="A65" s="2" t="s">
        <v>58</v>
      </c>
      <c r="B65" s="4">
        <v>0</v>
      </c>
      <c r="C65" s="8">
        <v>739647</v>
      </c>
      <c r="D65" s="8">
        <f t="shared" si="0"/>
        <v>0</v>
      </c>
      <c r="E65" s="62">
        <f t="shared" si="2"/>
      </c>
      <c r="F65" s="3">
        <f t="shared" si="1"/>
        <v>0</v>
      </c>
    </row>
    <row r="66" spans="1:6" ht="15">
      <c r="A66" s="2" t="s">
        <v>59</v>
      </c>
      <c r="B66" s="4">
        <v>1.2</v>
      </c>
      <c r="C66" s="8">
        <v>18696592</v>
      </c>
      <c r="D66" s="8">
        <f t="shared" si="0"/>
        <v>15580493</v>
      </c>
      <c r="E66" s="62">
        <f t="shared" si="2"/>
      </c>
      <c r="F66" s="3">
        <f t="shared" si="1"/>
        <v>0</v>
      </c>
    </row>
    <row r="67" spans="1:6" ht="15">
      <c r="A67" s="2" t="s">
        <v>60</v>
      </c>
      <c r="B67" s="4">
        <v>73</v>
      </c>
      <c r="C67" s="8">
        <v>26075408</v>
      </c>
      <c r="D67" s="8">
        <f t="shared" si="0"/>
        <v>357197</v>
      </c>
      <c r="E67" s="62">
        <f t="shared" si="2"/>
        <v>801.13</v>
      </c>
      <c r="F67" s="3">
        <f t="shared" si="1"/>
        <v>58482</v>
      </c>
    </row>
    <row r="68" spans="1:6" ht="15">
      <c r="A68" s="2" t="s">
        <v>61</v>
      </c>
      <c r="B68" s="4">
        <v>3279.4</v>
      </c>
      <c r="C68" s="8">
        <v>2280892436</v>
      </c>
      <c r="D68" s="8">
        <f t="shared" si="0"/>
        <v>695521</v>
      </c>
      <c r="E68" s="62">
        <f t="shared" si="2"/>
      </c>
      <c r="F68" s="3">
        <f t="shared" si="1"/>
        <v>0</v>
      </c>
    </row>
    <row r="69" spans="1:6" ht="15">
      <c r="A69" s="2" t="s">
        <v>62</v>
      </c>
      <c r="B69" s="4">
        <v>136</v>
      </c>
      <c r="C69" s="8">
        <v>204504472</v>
      </c>
      <c r="D69" s="8">
        <f t="shared" si="0"/>
        <v>1503709</v>
      </c>
      <c r="E69" s="62">
        <f t="shared" si="2"/>
      </c>
      <c r="F69" s="3">
        <f t="shared" si="1"/>
        <v>0</v>
      </c>
    </row>
    <row r="70" spans="1:6" ht="15">
      <c r="A70" s="2" t="s">
        <v>63</v>
      </c>
      <c r="B70" s="4">
        <v>60.6</v>
      </c>
      <c r="C70" s="8">
        <v>26505078</v>
      </c>
      <c r="D70" s="8">
        <f t="shared" si="0"/>
        <v>437378</v>
      </c>
      <c r="E70" s="62">
        <f t="shared" si="2"/>
        <v>573.41</v>
      </c>
      <c r="F70" s="3">
        <f t="shared" si="1"/>
        <v>34749</v>
      </c>
    </row>
    <row r="71" spans="1:6" ht="15">
      <c r="A71" s="2" t="s">
        <v>64</v>
      </c>
      <c r="B71" s="4">
        <v>356</v>
      </c>
      <c r="C71" s="8">
        <v>243970707</v>
      </c>
      <c r="D71" s="8">
        <f t="shared" si="0"/>
        <v>685311</v>
      </c>
      <c r="E71" s="62">
        <f t="shared" si="2"/>
      </c>
      <c r="F71" s="3">
        <f t="shared" si="1"/>
        <v>0</v>
      </c>
    </row>
    <row r="72" spans="1:6" ht="15">
      <c r="A72" s="2" t="s">
        <v>65</v>
      </c>
      <c r="B72" s="4">
        <v>998.1</v>
      </c>
      <c r="C72" s="8">
        <v>779567199</v>
      </c>
      <c r="D72" s="8">
        <f t="shared" si="0"/>
        <v>781051</v>
      </c>
      <c r="E72" s="62">
        <f t="shared" si="2"/>
      </c>
      <c r="F72" s="3">
        <f t="shared" si="1"/>
        <v>0</v>
      </c>
    </row>
    <row r="73" spans="1:6" ht="15">
      <c r="A73" s="2" t="s">
        <v>66</v>
      </c>
      <c r="B73" s="4">
        <v>357</v>
      </c>
      <c r="C73" s="8">
        <v>223109024</v>
      </c>
      <c r="D73" s="8">
        <f aca="true" t="shared" si="3" ref="D73:D136">IF(B73=0,0,ROUND(C73/B73,0))</f>
        <v>624955</v>
      </c>
      <c r="E73" s="62">
        <f t="shared" si="2"/>
        <v>40.69</v>
      </c>
      <c r="F73" s="3">
        <f aca="true" t="shared" si="4" ref="F73:F136">IF(E73="",0,ROUND(E73*B73,0))</f>
        <v>14526</v>
      </c>
    </row>
    <row r="74" spans="1:6" ht="15">
      <c r="A74" s="2" t="s">
        <v>67</v>
      </c>
      <c r="B74" s="4">
        <v>22.9</v>
      </c>
      <c r="C74" s="8">
        <v>46625572</v>
      </c>
      <c r="D74" s="8">
        <f t="shared" si="3"/>
        <v>2036051</v>
      </c>
      <c r="E74" s="62">
        <f aca="true" t="shared" si="5" ref="E74:E137">IF(B74=0,"",IF($D$7-D74&gt;0,ROUND(($D$7-D74)*$A$6*0.001,2),""))</f>
      </c>
      <c r="F74" s="3">
        <f t="shared" si="4"/>
        <v>0</v>
      </c>
    </row>
    <row r="75" spans="1:6" ht="15">
      <c r="A75" s="2" t="s">
        <v>68</v>
      </c>
      <c r="B75" s="4">
        <v>59.7</v>
      </c>
      <c r="C75" s="8">
        <v>74707666</v>
      </c>
      <c r="D75" s="8">
        <f t="shared" si="3"/>
        <v>1251385</v>
      </c>
      <c r="E75" s="62">
        <f t="shared" si="5"/>
      </c>
      <c r="F75" s="3">
        <f t="shared" si="4"/>
        <v>0</v>
      </c>
    </row>
    <row r="76" spans="1:6" ht="15">
      <c r="A76" s="2" t="s">
        <v>69</v>
      </c>
      <c r="B76" s="4">
        <v>234.2</v>
      </c>
      <c r="C76" s="8">
        <v>131015981</v>
      </c>
      <c r="D76" s="8">
        <f t="shared" si="3"/>
        <v>559419</v>
      </c>
      <c r="E76" s="62">
        <f t="shared" si="5"/>
        <v>226.82</v>
      </c>
      <c r="F76" s="3">
        <f t="shared" si="4"/>
        <v>53121</v>
      </c>
    </row>
    <row r="77" spans="1:6" ht="15">
      <c r="A77" s="2" t="s">
        <v>70</v>
      </c>
      <c r="B77" s="4">
        <v>8.1</v>
      </c>
      <c r="C77" s="8">
        <v>10512642</v>
      </c>
      <c r="D77" s="8">
        <f t="shared" si="3"/>
        <v>1297857</v>
      </c>
      <c r="E77" s="62">
        <f t="shared" si="5"/>
      </c>
      <c r="F77" s="3">
        <f t="shared" si="4"/>
        <v>0</v>
      </c>
    </row>
    <row r="78" spans="1:6" ht="15">
      <c r="A78" s="2" t="s">
        <v>71</v>
      </c>
      <c r="B78" s="4">
        <v>588.6</v>
      </c>
      <c r="C78" s="8">
        <v>403848688</v>
      </c>
      <c r="D78" s="8">
        <f t="shared" si="3"/>
        <v>686117</v>
      </c>
      <c r="E78" s="62">
        <f t="shared" si="5"/>
      </c>
      <c r="F78" s="3">
        <f t="shared" si="4"/>
        <v>0</v>
      </c>
    </row>
    <row r="79" spans="1:6" ht="15">
      <c r="A79" s="2" t="s">
        <v>72</v>
      </c>
      <c r="B79" s="4">
        <v>991.5</v>
      </c>
      <c r="C79" s="8">
        <v>469944277</v>
      </c>
      <c r="D79" s="8">
        <f t="shared" si="3"/>
        <v>473973</v>
      </c>
      <c r="E79" s="62">
        <f t="shared" si="5"/>
        <v>469.48</v>
      </c>
      <c r="F79" s="3">
        <f t="shared" si="4"/>
        <v>465489</v>
      </c>
    </row>
    <row r="80" spans="1:6" ht="15">
      <c r="A80" s="2" t="s">
        <v>73</v>
      </c>
      <c r="B80" s="4">
        <v>676.5</v>
      </c>
      <c r="C80" s="8">
        <v>302992941</v>
      </c>
      <c r="D80" s="8">
        <f t="shared" si="3"/>
        <v>447883</v>
      </c>
      <c r="E80" s="62">
        <f t="shared" si="5"/>
        <v>543.58</v>
      </c>
      <c r="F80" s="3">
        <f t="shared" si="4"/>
        <v>367732</v>
      </c>
    </row>
    <row r="81" spans="1:6" ht="15">
      <c r="A81" s="2" t="s">
        <v>74</v>
      </c>
      <c r="B81" s="4">
        <v>33.9</v>
      </c>
      <c r="C81" s="8">
        <v>53384636</v>
      </c>
      <c r="D81" s="8">
        <f t="shared" si="3"/>
        <v>1574768</v>
      </c>
      <c r="E81" s="62">
        <f t="shared" si="5"/>
      </c>
      <c r="F81" s="3">
        <f t="shared" si="4"/>
        <v>0</v>
      </c>
    </row>
    <row r="82" spans="1:6" ht="15">
      <c r="A82" s="2" t="s">
        <v>75</v>
      </c>
      <c r="B82" s="4">
        <v>2245.9</v>
      </c>
      <c r="C82" s="8">
        <v>1373113814</v>
      </c>
      <c r="D82" s="8">
        <f t="shared" si="3"/>
        <v>611387</v>
      </c>
      <c r="E82" s="62">
        <f t="shared" si="5"/>
        <v>79.23</v>
      </c>
      <c r="F82" s="3">
        <f t="shared" si="4"/>
        <v>177943</v>
      </c>
    </row>
    <row r="83" spans="1:6" ht="15">
      <c r="A83" s="2" t="s">
        <v>76</v>
      </c>
      <c r="B83" s="4">
        <v>1097</v>
      </c>
      <c r="C83" s="8">
        <v>371545349</v>
      </c>
      <c r="D83" s="8">
        <f t="shared" si="3"/>
        <v>338692</v>
      </c>
      <c r="E83" s="62">
        <f t="shared" si="5"/>
        <v>853.68</v>
      </c>
      <c r="F83" s="3">
        <f t="shared" si="4"/>
        <v>936487</v>
      </c>
    </row>
    <row r="84" spans="1:6" ht="15">
      <c r="A84" s="2" t="s">
        <v>77</v>
      </c>
      <c r="B84" s="4">
        <v>363.9</v>
      </c>
      <c r="C84" s="8">
        <v>196386047</v>
      </c>
      <c r="D84" s="8">
        <f t="shared" si="3"/>
        <v>539670</v>
      </c>
      <c r="E84" s="62">
        <f t="shared" si="5"/>
        <v>282.9</v>
      </c>
      <c r="F84" s="3">
        <f t="shared" si="4"/>
        <v>102947</v>
      </c>
    </row>
    <row r="85" spans="1:6" ht="15">
      <c r="A85" s="2" t="s">
        <v>78</v>
      </c>
      <c r="B85" s="4">
        <v>258.8</v>
      </c>
      <c r="C85" s="8">
        <v>180318149</v>
      </c>
      <c r="D85" s="8">
        <f t="shared" si="3"/>
        <v>696747</v>
      </c>
      <c r="E85" s="62">
        <f t="shared" si="5"/>
      </c>
      <c r="F85" s="3">
        <f t="shared" si="4"/>
        <v>0</v>
      </c>
    </row>
    <row r="86" spans="1:6" ht="15">
      <c r="A86" s="2" t="s">
        <v>79</v>
      </c>
      <c r="B86" s="4">
        <v>148.3</v>
      </c>
      <c r="C86" s="8">
        <v>192948225</v>
      </c>
      <c r="D86" s="8">
        <f t="shared" si="3"/>
        <v>1301067</v>
      </c>
      <c r="E86" s="62">
        <f t="shared" si="5"/>
      </c>
      <c r="F86" s="3">
        <f t="shared" si="4"/>
        <v>0</v>
      </c>
    </row>
    <row r="87" spans="1:6" ht="15">
      <c r="A87" s="2" t="s">
        <v>80</v>
      </c>
      <c r="B87" s="4">
        <v>1318.9</v>
      </c>
      <c r="C87" s="8">
        <v>459397341</v>
      </c>
      <c r="D87" s="8">
        <f t="shared" si="3"/>
        <v>348319</v>
      </c>
      <c r="E87" s="62">
        <f t="shared" si="5"/>
        <v>826.34</v>
      </c>
      <c r="F87" s="3">
        <f t="shared" si="4"/>
        <v>1089860</v>
      </c>
    </row>
    <row r="88" spans="1:6" ht="15">
      <c r="A88" s="2" t="s">
        <v>81</v>
      </c>
      <c r="B88" s="4">
        <v>137.6</v>
      </c>
      <c r="C88" s="8">
        <v>380957053</v>
      </c>
      <c r="D88" s="8">
        <f t="shared" si="3"/>
        <v>2768583</v>
      </c>
      <c r="E88" s="62">
        <f t="shared" si="5"/>
      </c>
      <c r="F88" s="3">
        <f t="shared" si="4"/>
        <v>0</v>
      </c>
    </row>
    <row r="89" spans="1:6" ht="15">
      <c r="A89" s="2" t="s">
        <v>82</v>
      </c>
      <c r="B89" s="4">
        <v>581.4</v>
      </c>
      <c r="C89" s="8">
        <v>317651024</v>
      </c>
      <c r="D89" s="8">
        <f t="shared" si="3"/>
        <v>546355</v>
      </c>
      <c r="E89" s="62">
        <f t="shared" si="5"/>
        <v>263.92</v>
      </c>
      <c r="F89" s="3">
        <f t="shared" si="4"/>
        <v>153443</v>
      </c>
    </row>
    <row r="90" spans="1:6" ht="15">
      <c r="A90" s="2" t="s">
        <v>83</v>
      </c>
      <c r="B90" s="4">
        <v>1189.8</v>
      </c>
      <c r="C90" s="8">
        <v>1243818287</v>
      </c>
      <c r="D90" s="8">
        <f t="shared" si="3"/>
        <v>1045401</v>
      </c>
      <c r="E90" s="62">
        <f t="shared" si="5"/>
      </c>
      <c r="F90" s="3">
        <f t="shared" si="4"/>
        <v>0</v>
      </c>
    </row>
    <row r="91" spans="1:6" ht="15">
      <c r="A91" s="2" t="s">
        <v>84</v>
      </c>
      <c r="B91" s="4">
        <v>528.6</v>
      </c>
      <c r="C91" s="8">
        <v>341178448</v>
      </c>
      <c r="D91" s="8">
        <f t="shared" si="3"/>
        <v>645438</v>
      </c>
      <c r="E91" s="62">
        <f t="shared" si="5"/>
      </c>
      <c r="F91" s="3">
        <f t="shared" si="4"/>
        <v>0</v>
      </c>
    </row>
    <row r="92" spans="1:6" ht="15">
      <c r="A92" s="2" t="s">
        <v>85</v>
      </c>
      <c r="B92" s="4">
        <v>109.5</v>
      </c>
      <c r="C92" s="8">
        <v>40137614</v>
      </c>
      <c r="D92" s="8">
        <f t="shared" si="3"/>
        <v>366554</v>
      </c>
      <c r="E92" s="62">
        <f t="shared" si="5"/>
        <v>774.55</v>
      </c>
      <c r="F92" s="3">
        <f t="shared" si="4"/>
        <v>84813</v>
      </c>
    </row>
    <row r="93" spans="1:6" ht="15">
      <c r="A93" s="2" t="s">
        <v>86</v>
      </c>
      <c r="B93" s="4">
        <v>2387.7</v>
      </c>
      <c r="C93" s="8">
        <v>1203634607</v>
      </c>
      <c r="D93" s="8">
        <f t="shared" si="3"/>
        <v>504098</v>
      </c>
      <c r="E93" s="62">
        <f t="shared" si="5"/>
        <v>383.93</v>
      </c>
      <c r="F93" s="3">
        <f t="shared" si="4"/>
        <v>916710</v>
      </c>
    </row>
    <row r="94" spans="1:6" ht="15">
      <c r="A94" s="2" t="s">
        <v>87</v>
      </c>
      <c r="B94" s="4">
        <v>465.4</v>
      </c>
      <c r="C94" s="8">
        <v>159886745</v>
      </c>
      <c r="D94" s="8">
        <f t="shared" si="3"/>
        <v>343547</v>
      </c>
      <c r="E94" s="62">
        <f t="shared" si="5"/>
        <v>839.89</v>
      </c>
      <c r="F94" s="3">
        <f t="shared" si="4"/>
        <v>390885</v>
      </c>
    </row>
    <row r="95" spans="1:6" ht="15">
      <c r="A95" s="2" t="s">
        <v>88</v>
      </c>
      <c r="B95" s="4">
        <v>114.5</v>
      </c>
      <c r="C95" s="8">
        <v>53741546</v>
      </c>
      <c r="D95" s="8">
        <f t="shared" si="3"/>
        <v>469358</v>
      </c>
      <c r="E95" s="62">
        <f t="shared" si="5"/>
        <v>482.59</v>
      </c>
      <c r="F95" s="3">
        <f t="shared" si="4"/>
        <v>55257</v>
      </c>
    </row>
    <row r="96" spans="1:6" ht="15">
      <c r="A96" s="2" t="s">
        <v>89</v>
      </c>
      <c r="B96" s="4">
        <v>180.6</v>
      </c>
      <c r="C96" s="8">
        <v>82952329</v>
      </c>
      <c r="D96" s="8">
        <f t="shared" si="3"/>
        <v>459315</v>
      </c>
      <c r="E96" s="62">
        <f t="shared" si="5"/>
        <v>511.11</v>
      </c>
      <c r="F96" s="3">
        <f t="shared" si="4"/>
        <v>92306</v>
      </c>
    </row>
    <row r="97" spans="1:6" ht="15">
      <c r="A97" s="2" t="s">
        <v>90</v>
      </c>
      <c r="B97" s="4">
        <v>325.8</v>
      </c>
      <c r="C97" s="8">
        <v>419629390</v>
      </c>
      <c r="D97" s="8">
        <f t="shared" si="3"/>
        <v>1287997</v>
      </c>
      <c r="E97" s="62">
        <f t="shared" si="5"/>
      </c>
      <c r="F97" s="3">
        <f t="shared" si="4"/>
        <v>0</v>
      </c>
    </row>
    <row r="98" spans="1:6" ht="15">
      <c r="A98" s="2" t="s">
        <v>91</v>
      </c>
      <c r="B98" s="4">
        <v>263</v>
      </c>
      <c r="C98" s="8">
        <v>124795786</v>
      </c>
      <c r="D98" s="8">
        <f t="shared" si="3"/>
        <v>474509</v>
      </c>
      <c r="E98" s="62">
        <f t="shared" si="5"/>
        <v>467.96</v>
      </c>
      <c r="F98" s="3">
        <f t="shared" si="4"/>
        <v>123073</v>
      </c>
    </row>
    <row r="99" spans="1:6" ht="15">
      <c r="A99" s="2" t="s">
        <v>92</v>
      </c>
      <c r="B99" s="4">
        <v>521.8</v>
      </c>
      <c r="C99" s="8">
        <v>501918549</v>
      </c>
      <c r="D99" s="8">
        <f t="shared" si="3"/>
        <v>961898</v>
      </c>
      <c r="E99" s="62">
        <f t="shared" si="5"/>
      </c>
      <c r="F99" s="3">
        <f t="shared" si="4"/>
        <v>0</v>
      </c>
    </row>
    <row r="100" spans="1:6" ht="15">
      <c r="A100" s="2" t="s">
        <v>93</v>
      </c>
      <c r="B100" s="4">
        <v>372.1</v>
      </c>
      <c r="C100" s="8">
        <v>92441502</v>
      </c>
      <c r="D100" s="8">
        <f t="shared" si="3"/>
        <v>248432</v>
      </c>
      <c r="E100" s="62">
        <f t="shared" si="5"/>
        <v>1110.02</v>
      </c>
      <c r="F100" s="3">
        <f t="shared" si="4"/>
        <v>413038</v>
      </c>
    </row>
    <row r="101" spans="1:6" ht="15">
      <c r="A101" s="2" t="s">
        <v>94</v>
      </c>
      <c r="B101" s="4">
        <v>87.1</v>
      </c>
      <c r="C101" s="8">
        <v>42792719</v>
      </c>
      <c r="D101" s="8">
        <f t="shared" si="3"/>
        <v>491306</v>
      </c>
      <c r="E101" s="62">
        <f t="shared" si="5"/>
        <v>420.26</v>
      </c>
      <c r="F101" s="3">
        <f t="shared" si="4"/>
        <v>36605</v>
      </c>
    </row>
    <row r="102" spans="1:6" ht="15">
      <c r="A102" s="2" t="s">
        <v>95</v>
      </c>
      <c r="B102" s="4">
        <v>0</v>
      </c>
      <c r="C102" s="8">
        <v>44470824</v>
      </c>
      <c r="D102" s="8">
        <f t="shared" si="3"/>
        <v>0</v>
      </c>
      <c r="E102" s="62">
        <f t="shared" si="5"/>
      </c>
      <c r="F102" s="3">
        <f t="shared" si="4"/>
        <v>0</v>
      </c>
    </row>
    <row r="103" spans="1:6" ht="15">
      <c r="A103" s="2" t="s">
        <v>96</v>
      </c>
      <c r="B103" s="4">
        <v>1683.5</v>
      </c>
      <c r="C103" s="8">
        <v>964825753</v>
      </c>
      <c r="D103" s="8">
        <f t="shared" si="3"/>
        <v>573107</v>
      </c>
      <c r="E103" s="62">
        <f t="shared" si="5"/>
        <v>187.94</v>
      </c>
      <c r="F103" s="3">
        <f t="shared" si="4"/>
        <v>316397</v>
      </c>
    </row>
    <row r="104" spans="1:6" ht="15">
      <c r="A104" s="2" t="s">
        <v>97</v>
      </c>
      <c r="B104" s="4">
        <v>1969.6</v>
      </c>
      <c r="C104" s="8">
        <v>2422950800</v>
      </c>
      <c r="D104" s="8">
        <f t="shared" si="3"/>
        <v>1230174</v>
      </c>
      <c r="E104" s="62">
        <f t="shared" si="5"/>
      </c>
      <c r="F104" s="3">
        <f t="shared" si="4"/>
        <v>0</v>
      </c>
    </row>
    <row r="105" spans="1:6" ht="15">
      <c r="A105" s="2" t="s">
        <v>98</v>
      </c>
      <c r="B105" s="4">
        <v>346.9</v>
      </c>
      <c r="C105" s="8">
        <v>346550370</v>
      </c>
      <c r="D105" s="8">
        <f t="shared" si="3"/>
        <v>998992</v>
      </c>
      <c r="E105" s="62">
        <f t="shared" si="5"/>
      </c>
      <c r="F105" s="3">
        <f t="shared" si="4"/>
        <v>0</v>
      </c>
    </row>
    <row r="106" spans="1:6" ht="15">
      <c r="A106" s="2" t="s">
        <v>99</v>
      </c>
      <c r="B106" s="4">
        <v>280.5</v>
      </c>
      <c r="C106" s="8">
        <v>197662410</v>
      </c>
      <c r="D106" s="8">
        <f t="shared" si="3"/>
        <v>704679</v>
      </c>
      <c r="E106" s="62">
        <f t="shared" si="5"/>
      </c>
      <c r="F106" s="3">
        <f t="shared" si="4"/>
        <v>0</v>
      </c>
    </row>
    <row r="107" spans="1:6" ht="15">
      <c r="A107" s="2" t="s">
        <v>100</v>
      </c>
      <c r="B107" s="4">
        <v>1172.5</v>
      </c>
      <c r="C107" s="8">
        <v>1472251109</v>
      </c>
      <c r="D107" s="8">
        <f t="shared" si="3"/>
        <v>1255651</v>
      </c>
      <c r="E107" s="62">
        <f t="shared" si="5"/>
      </c>
      <c r="F107" s="3">
        <f t="shared" si="4"/>
        <v>0</v>
      </c>
    </row>
    <row r="108" spans="1:6" ht="15">
      <c r="A108" s="2" t="s">
        <v>101</v>
      </c>
      <c r="B108" s="4">
        <v>121.3</v>
      </c>
      <c r="C108" s="8">
        <v>138372440</v>
      </c>
      <c r="D108" s="8">
        <f t="shared" si="3"/>
        <v>1140746</v>
      </c>
      <c r="E108" s="62">
        <f t="shared" si="5"/>
      </c>
      <c r="F108" s="3">
        <f t="shared" si="4"/>
        <v>0</v>
      </c>
    </row>
    <row r="109" spans="1:6" ht="15">
      <c r="A109" s="2" t="s">
        <v>102</v>
      </c>
      <c r="B109" s="4">
        <v>5.6</v>
      </c>
      <c r="C109" s="8">
        <v>14048237</v>
      </c>
      <c r="D109" s="8">
        <f t="shared" si="3"/>
        <v>2508614</v>
      </c>
      <c r="E109" s="62">
        <f t="shared" si="5"/>
      </c>
      <c r="F109" s="3">
        <f t="shared" si="4"/>
        <v>0</v>
      </c>
    </row>
    <row r="110" spans="1:6" ht="15">
      <c r="A110" s="2" t="s">
        <v>103</v>
      </c>
      <c r="B110" s="4">
        <v>697.9</v>
      </c>
      <c r="C110" s="8">
        <v>241907117</v>
      </c>
      <c r="D110" s="8">
        <f t="shared" si="3"/>
        <v>346621</v>
      </c>
      <c r="E110" s="62">
        <f t="shared" si="5"/>
        <v>831.16</v>
      </c>
      <c r="F110" s="3">
        <f t="shared" si="4"/>
        <v>580067</v>
      </c>
    </row>
    <row r="111" spans="1:6" ht="15">
      <c r="A111" s="2" t="s">
        <v>104</v>
      </c>
      <c r="B111" s="4">
        <v>39.7</v>
      </c>
      <c r="C111" s="8">
        <v>192836074</v>
      </c>
      <c r="D111" s="8">
        <f t="shared" si="3"/>
        <v>4857332</v>
      </c>
      <c r="E111" s="62">
        <f t="shared" si="5"/>
      </c>
      <c r="F111" s="3">
        <f t="shared" si="4"/>
        <v>0</v>
      </c>
    </row>
    <row r="112" spans="1:6" ht="15">
      <c r="A112" s="2" t="s">
        <v>105</v>
      </c>
      <c r="B112" s="4">
        <v>750.9</v>
      </c>
      <c r="C112" s="8">
        <v>334375193</v>
      </c>
      <c r="D112" s="8">
        <f t="shared" si="3"/>
        <v>445299</v>
      </c>
      <c r="E112" s="62">
        <f t="shared" si="5"/>
        <v>550.92</v>
      </c>
      <c r="F112" s="3">
        <f t="shared" si="4"/>
        <v>413686</v>
      </c>
    </row>
    <row r="113" spans="1:6" ht="15">
      <c r="A113" s="2" t="s">
        <v>106</v>
      </c>
      <c r="B113" s="4">
        <v>166.9</v>
      </c>
      <c r="C113" s="8">
        <v>77839935</v>
      </c>
      <c r="D113" s="8">
        <f t="shared" si="3"/>
        <v>466387</v>
      </c>
      <c r="E113" s="62">
        <f t="shared" si="5"/>
        <v>491.03</v>
      </c>
      <c r="F113" s="3">
        <f t="shared" si="4"/>
        <v>81953</v>
      </c>
    </row>
    <row r="114" spans="1:6" ht="15">
      <c r="A114" s="2" t="s">
        <v>107</v>
      </c>
      <c r="B114" s="4">
        <v>984.4</v>
      </c>
      <c r="C114" s="8">
        <v>430493263</v>
      </c>
      <c r="D114" s="8">
        <f t="shared" si="3"/>
        <v>437315</v>
      </c>
      <c r="E114" s="62">
        <f t="shared" si="5"/>
        <v>573.59</v>
      </c>
      <c r="F114" s="3">
        <f t="shared" si="4"/>
        <v>564642</v>
      </c>
    </row>
    <row r="115" spans="1:6" ht="15">
      <c r="A115" s="2" t="s">
        <v>108</v>
      </c>
      <c r="B115" s="4">
        <v>755.6</v>
      </c>
      <c r="C115" s="8">
        <v>176946806</v>
      </c>
      <c r="D115" s="8">
        <f t="shared" si="3"/>
        <v>234181</v>
      </c>
      <c r="E115" s="62">
        <f t="shared" si="5"/>
        <v>1150.49</v>
      </c>
      <c r="F115" s="3">
        <f t="shared" si="4"/>
        <v>869310</v>
      </c>
    </row>
    <row r="116" spans="1:6" ht="15">
      <c r="A116" s="2" t="s">
        <v>109</v>
      </c>
      <c r="B116" s="4">
        <v>319.9</v>
      </c>
      <c r="C116" s="8">
        <v>593200500</v>
      </c>
      <c r="D116" s="8">
        <f t="shared" si="3"/>
        <v>1854331</v>
      </c>
      <c r="E116" s="62">
        <f t="shared" si="5"/>
      </c>
      <c r="F116" s="3">
        <f t="shared" si="4"/>
        <v>0</v>
      </c>
    </row>
    <row r="117" spans="1:6" ht="15">
      <c r="A117" s="2" t="s">
        <v>110</v>
      </c>
      <c r="B117" s="4">
        <v>1538.2</v>
      </c>
      <c r="C117" s="8">
        <v>1053966075</v>
      </c>
      <c r="D117" s="8">
        <f t="shared" si="3"/>
        <v>685194</v>
      </c>
      <c r="E117" s="62">
        <f t="shared" si="5"/>
      </c>
      <c r="F117" s="3">
        <f t="shared" si="4"/>
        <v>0</v>
      </c>
    </row>
    <row r="118" spans="1:6" ht="15">
      <c r="A118" s="2" t="s">
        <v>111</v>
      </c>
      <c r="B118" s="4">
        <v>1905</v>
      </c>
      <c r="C118" s="8">
        <v>1210989917</v>
      </c>
      <c r="D118" s="8">
        <f t="shared" si="3"/>
        <v>635690</v>
      </c>
      <c r="E118" s="62">
        <f t="shared" si="5"/>
        <v>10.21</v>
      </c>
      <c r="F118" s="3">
        <f t="shared" si="4"/>
        <v>19450</v>
      </c>
    </row>
    <row r="119" spans="1:6" ht="15">
      <c r="A119" s="2" t="s">
        <v>112</v>
      </c>
      <c r="B119" s="4">
        <v>1016.4</v>
      </c>
      <c r="C119" s="8">
        <v>554290626</v>
      </c>
      <c r="D119" s="8">
        <f t="shared" si="3"/>
        <v>545347</v>
      </c>
      <c r="E119" s="62">
        <f t="shared" si="5"/>
        <v>266.78</v>
      </c>
      <c r="F119" s="3">
        <f t="shared" si="4"/>
        <v>271155</v>
      </c>
    </row>
    <row r="120" spans="1:6" ht="15">
      <c r="A120" s="2" t="s">
        <v>113</v>
      </c>
      <c r="B120" s="4">
        <v>4070</v>
      </c>
      <c r="C120" s="8">
        <v>2343943716</v>
      </c>
      <c r="D120" s="8">
        <f t="shared" si="3"/>
        <v>575908</v>
      </c>
      <c r="E120" s="62">
        <f t="shared" si="5"/>
        <v>179.99</v>
      </c>
      <c r="F120" s="3">
        <f t="shared" si="4"/>
        <v>732559</v>
      </c>
    </row>
    <row r="121" spans="1:6" ht="15">
      <c r="A121" s="2" t="s">
        <v>114</v>
      </c>
      <c r="B121" s="4">
        <v>85.2</v>
      </c>
      <c r="C121" s="8">
        <v>311998646</v>
      </c>
      <c r="D121" s="8">
        <f t="shared" si="3"/>
        <v>3661956</v>
      </c>
      <c r="E121" s="62">
        <f t="shared" si="5"/>
      </c>
      <c r="F121" s="3">
        <f t="shared" si="4"/>
        <v>0</v>
      </c>
    </row>
    <row r="122" spans="1:6" ht="15">
      <c r="A122" s="2" t="s">
        <v>115</v>
      </c>
      <c r="B122" s="4">
        <v>837.6</v>
      </c>
      <c r="C122" s="8">
        <v>419255377</v>
      </c>
      <c r="D122" s="8">
        <f t="shared" si="3"/>
        <v>500544</v>
      </c>
      <c r="E122" s="62">
        <f t="shared" si="5"/>
        <v>394.02</v>
      </c>
      <c r="F122" s="3">
        <f t="shared" si="4"/>
        <v>330031</v>
      </c>
    </row>
    <row r="123" spans="1:6" ht="15">
      <c r="A123" s="2" t="s">
        <v>116</v>
      </c>
      <c r="B123" s="4">
        <v>159.2</v>
      </c>
      <c r="C123" s="8">
        <v>84695653</v>
      </c>
      <c r="D123" s="8">
        <f t="shared" si="3"/>
        <v>532008</v>
      </c>
      <c r="E123" s="62">
        <f t="shared" si="5"/>
        <v>304.66</v>
      </c>
      <c r="F123" s="3">
        <f t="shared" si="4"/>
        <v>48502</v>
      </c>
    </row>
    <row r="124" spans="1:6" ht="15">
      <c r="A124" s="2" t="s">
        <v>117</v>
      </c>
      <c r="B124" s="4">
        <v>3038.9</v>
      </c>
      <c r="C124" s="8">
        <v>1422910243</v>
      </c>
      <c r="D124" s="8">
        <f t="shared" si="3"/>
        <v>468232</v>
      </c>
      <c r="E124" s="62">
        <f t="shared" si="5"/>
        <v>485.79</v>
      </c>
      <c r="F124" s="3">
        <f t="shared" si="4"/>
        <v>1476267</v>
      </c>
    </row>
    <row r="125" spans="1:6" ht="15">
      <c r="A125" s="2" t="s">
        <v>118</v>
      </c>
      <c r="B125" s="4">
        <v>387.5</v>
      </c>
      <c r="C125" s="8">
        <v>281696426</v>
      </c>
      <c r="D125" s="8">
        <f t="shared" si="3"/>
        <v>726959</v>
      </c>
      <c r="E125" s="62">
        <f t="shared" si="5"/>
      </c>
      <c r="F125" s="3">
        <f t="shared" si="4"/>
        <v>0</v>
      </c>
    </row>
    <row r="126" spans="1:6" ht="15">
      <c r="A126" s="2" t="s">
        <v>119</v>
      </c>
      <c r="B126" s="4">
        <v>963.9</v>
      </c>
      <c r="C126" s="8">
        <v>606000038</v>
      </c>
      <c r="D126" s="8">
        <f t="shared" si="3"/>
        <v>628696</v>
      </c>
      <c r="E126" s="62">
        <f t="shared" si="5"/>
        <v>30.07</v>
      </c>
      <c r="F126" s="3">
        <f t="shared" si="4"/>
        <v>28984</v>
      </c>
    </row>
    <row r="127" spans="1:6" ht="15">
      <c r="A127" s="2" t="s">
        <v>120</v>
      </c>
      <c r="B127" s="4">
        <v>2395.3</v>
      </c>
      <c r="C127" s="8">
        <v>1543155481</v>
      </c>
      <c r="D127" s="8">
        <f t="shared" si="3"/>
        <v>644243</v>
      </c>
      <c r="E127" s="62">
        <f t="shared" si="5"/>
      </c>
      <c r="F127" s="3">
        <f t="shared" si="4"/>
        <v>0</v>
      </c>
    </row>
    <row r="128" spans="1:6" ht="15">
      <c r="A128" s="2" t="s">
        <v>121</v>
      </c>
      <c r="B128" s="4">
        <v>614.6</v>
      </c>
      <c r="C128" s="8">
        <v>203321173</v>
      </c>
      <c r="D128" s="8">
        <f t="shared" si="3"/>
        <v>330819</v>
      </c>
      <c r="E128" s="62">
        <f t="shared" si="5"/>
        <v>876.04</v>
      </c>
      <c r="F128" s="3">
        <f t="shared" si="4"/>
        <v>538414</v>
      </c>
    </row>
    <row r="129" spans="1:6" ht="15">
      <c r="A129" s="2" t="s">
        <v>122</v>
      </c>
      <c r="B129" s="4">
        <v>40.3</v>
      </c>
      <c r="C129" s="8">
        <v>29676206</v>
      </c>
      <c r="D129" s="8">
        <f t="shared" si="3"/>
        <v>736382</v>
      </c>
      <c r="E129" s="62">
        <f t="shared" si="5"/>
      </c>
      <c r="F129" s="3">
        <f t="shared" si="4"/>
        <v>0</v>
      </c>
    </row>
    <row r="130" spans="1:6" ht="15">
      <c r="A130" s="2" t="s">
        <v>123</v>
      </c>
      <c r="B130" s="4">
        <v>91</v>
      </c>
      <c r="C130" s="8">
        <v>39079957</v>
      </c>
      <c r="D130" s="8">
        <f t="shared" si="3"/>
        <v>429450</v>
      </c>
      <c r="E130" s="62">
        <f t="shared" si="5"/>
        <v>595.93</v>
      </c>
      <c r="F130" s="3">
        <f t="shared" si="4"/>
        <v>54230</v>
      </c>
    </row>
    <row r="131" spans="1:6" ht="15">
      <c r="A131" s="2" t="s">
        <v>124</v>
      </c>
      <c r="B131" s="4">
        <v>1707.3</v>
      </c>
      <c r="C131" s="8">
        <v>1308387065</v>
      </c>
      <c r="D131" s="8">
        <f t="shared" si="3"/>
        <v>766349</v>
      </c>
      <c r="E131" s="62">
        <f t="shared" si="5"/>
      </c>
      <c r="F131" s="3">
        <f t="shared" si="4"/>
        <v>0</v>
      </c>
    </row>
    <row r="132" spans="1:6" ht="15">
      <c r="A132" s="2" t="s">
        <v>125</v>
      </c>
      <c r="B132" s="4">
        <v>846.6</v>
      </c>
      <c r="C132" s="8">
        <v>384439948</v>
      </c>
      <c r="D132" s="8">
        <f t="shared" si="3"/>
        <v>454099</v>
      </c>
      <c r="E132" s="62">
        <f t="shared" si="5"/>
        <v>525.93</v>
      </c>
      <c r="F132" s="3">
        <f t="shared" si="4"/>
        <v>445252</v>
      </c>
    </row>
    <row r="133" spans="1:6" ht="15">
      <c r="A133" s="2" t="s">
        <v>126</v>
      </c>
      <c r="B133" s="4">
        <v>166</v>
      </c>
      <c r="C133" s="8">
        <v>76120331</v>
      </c>
      <c r="D133" s="8">
        <f t="shared" si="3"/>
        <v>458556</v>
      </c>
      <c r="E133" s="62">
        <f t="shared" si="5"/>
        <v>513.27</v>
      </c>
      <c r="F133" s="3">
        <f t="shared" si="4"/>
        <v>85203</v>
      </c>
    </row>
    <row r="134" spans="1:6" ht="15">
      <c r="A134" s="2" t="s">
        <v>127</v>
      </c>
      <c r="B134" s="4">
        <v>163.4</v>
      </c>
      <c r="C134" s="8">
        <v>564308052</v>
      </c>
      <c r="D134" s="8">
        <f t="shared" si="3"/>
        <v>3453538</v>
      </c>
      <c r="E134" s="62">
        <f t="shared" si="5"/>
      </c>
      <c r="F134" s="3">
        <f t="shared" si="4"/>
        <v>0</v>
      </c>
    </row>
    <row r="135" spans="1:6" ht="15">
      <c r="A135" s="2" t="s">
        <v>128</v>
      </c>
      <c r="B135" s="4">
        <v>306.6</v>
      </c>
      <c r="C135" s="8">
        <v>80219016</v>
      </c>
      <c r="D135" s="8">
        <f t="shared" si="3"/>
        <v>261641</v>
      </c>
      <c r="E135" s="62">
        <f t="shared" si="5"/>
        <v>1072.51</v>
      </c>
      <c r="F135" s="3">
        <f t="shared" si="4"/>
        <v>328832</v>
      </c>
    </row>
    <row r="136" spans="1:6" ht="15">
      <c r="A136" s="2" t="s">
        <v>129</v>
      </c>
      <c r="B136" s="4">
        <v>1566.7</v>
      </c>
      <c r="C136" s="8">
        <v>649772716</v>
      </c>
      <c r="D136" s="8">
        <f t="shared" si="3"/>
        <v>414740</v>
      </c>
      <c r="E136" s="62">
        <f t="shared" si="5"/>
        <v>637.7</v>
      </c>
      <c r="F136" s="3">
        <f t="shared" si="4"/>
        <v>999085</v>
      </c>
    </row>
    <row r="137" spans="1:6" ht="15">
      <c r="A137" s="2" t="s">
        <v>130</v>
      </c>
      <c r="B137" s="4">
        <v>954.8</v>
      </c>
      <c r="C137" s="8">
        <v>446350323</v>
      </c>
      <c r="D137" s="8">
        <f aca="true" t="shared" si="6" ref="D137:D200">IF(B137=0,0,ROUND(C137/B137,0))</f>
        <v>467480</v>
      </c>
      <c r="E137" s="62">
        <f t="shared" si="5"/>
        <v>487.92</v>
      </c>
      <c r="F137" s="3">
        <f aca="true" t="shared" si="7" ref="F137:F200">IF(E137="",0,ROUND(E137*B137,0))</f>
        <v>465866</v>
      </c>
    </row>
    <row r="138" spans="1:6" ht="15">
      <c r="A138" s="2" t="s">
        <v>131</v>
      </c>
      <c r="B138" s="4">
        <v>5423.7</v>
      </c>
      <c r="C138" s="8">
        <v>2466832561</v>
      </c>
      <c r="D138" s="8">
        <f t="shared" si="6"/>
        <v>454825</v>
      </c>
      <c r="E138" s="62">
        <f aca="true" t="shared" si="8" ref="E138:E201">IF(B138=0,"",IF($D$7-D138&gt;0,ROUND(($D$7-D138)*$A$6*0.001,2),""))</f>
        <v>523.86</v>
      </c>
      <c r="F138" s="3">
        <f t="shared" si="7"/>
        <v>2841259</v>
      </c>
    </row>
    <row r="139" spans="1:6" ht="15">
      <c r="A139" s="2" t="s">
        <v>132</v>
      </c>
      <c r="B139" s="4">
        <v>825.5</v>
      </c>
      <c r="C139" s="8">
        <v>397602274</v>
      </c>
      <c r="D139" s="8">
        <f t="shared" si="6"/>
        <v>481650</v>
      </c>
      <c r="E139" s="62">
        <f t="shared" si="8"/>
        <v>447.68</v>
      </c>
      <c r="F139" s="3">
        <f t="shared" si="7"/>
        <v>369560</v>
      </c>
    </row>
    <row r="140" spans="1:6" ht="15">
      <c r="A140" s="2" t="s">
        <v>133</v>
      </c>
      <c r="B140" s="4">
        <v>64.4</v>
      </c>
      <c r="C140" s="8">
        <v>37180547</v>
      </c>
      <c r="D140" s="8">
        <f t="shared" si="6"/>
        <v>577338</v>
      </c>
      <c r="E140" s="62">
        <f t="shared" si="8"/>
        <v>175.93</v>
      </c>
      <c r="F140" s="3">
        <f t="shared" si="7"/>
        <v>11330</v>
      </c>
    </row>
    <row r="141" spans="1:6" ht="15">
      <c r="A141" s="2" t="s">
        <v>134</v>
      </c>
      <c r="B141" s="4">
        <v>260.5</v>
      </c>
      <c r="C141" s="8">
        <v>244115845</v>
      </c>
      <c r="D141" s="8">
        <f t="shared" si="6"/>
        <v>937105</v>
      </c>
      <c r="E141" s="62">
        <f t="shared" si="8"/>
      </c>
      <c r="F141" s="3">
        <f t="shared" si="7"/>
        <v>0</v>
      </c>
    </row>
    <row r="142" spans="1:6" ht="15">
      <c r="A142" s="2" t="s">
        <v>135</v>
      </c>
      <c r="B142" s="4">
        <v>229.3</v>
      </c>
      <c r="C142" s="8">
        <v>140454169</v>
      </c>
      <c r="D142" s="8">
        <f t="shared" si="6"/>
        <v>612535</v>
      </c>
      <c r="E142" s="62">
        <f t="shared" si="8"/>
        <v>75.97</v>
      </c>
      <c r="F142" s="3">
        <f t="shared" si="7"/>
        <v>17420</v>
      </c>
    </row>
    <row r="143" spans="1:6" ht="15">
      <c r="A143" s="2" t="s">
        <v>136</v>
      </c>
      <c r="B143" s="4">
        <v>322.2</v>
      </c>
      <c r="C143" s="8">
        <v>155658372</v>
      </c>
      <c r="D143" s="8">
        <f t="shared" si="6"/>
        <v>483111</v>
      </c>
      <c r="E143" s="62">
        <f t="shared" si="8"/>
        <v>443.53</v>
      </c>
      <c r="F143" s="3">
        <f t="shared" si="7"/>
        <v>142905</v>
      </c>
    </row>
    <row r="144" spans="1:6" ht="15">
      <c r="A144" s="2" t="s">
        <v>137</v>
      </c>
      <c r="B144" s="4">
        <v>363.9</v>
      </c>
      <c r="C144" s="8">
        <v>350264057</v>
      </c>
      <c r="D144" s="8">
        <f t="shared" si="6"/>
        <v>962528</v>
      </c>
      <c r="E144" s="62">
        <f t="shared" si="8"/>
      </c>
      <c r="F144" s="3">
        <f t="shared" si="7"/>
        <v>0</v>
      </c>
    </row>
    <row r="145" spans="1:6" ht="15">
      <c r="A145" s="2" t="s">
        <v>138</v>
      </c>
      <c r="B145" s="4">
        <v>14962.2</v>
      </c>
      <c r="C145" s="8">
        <v>8023599321</v>
      </c>
      <c r="D145" s="8">
        <f t="shared" si="6"/>
        <v>536258</v>
      </c>
      <c r="E145" s="62">
        <f t="shared" si="8"/>
        <v>292.59</v>
      </c>
      <c r="F145" s="3">
        <f t="shared" si="7"/>
        <v>4377790</v>
      </c>
    </row>
    <row r="146" spans="1:6" ht="15">
      <c r="A146" s="2" t="s">
        <v>139</v>
      </c>
      <c r="B146" s="4">
        <v>296.1</v>
      </c>
      <c r="C146" s="8">
        <v>142404543</v>
      </c>
      <c r="D146" s="8">
        <f t="shared" si="6"/>
        <v>480934</v>
      </c>
      <c r="E146" s="62">
        <f t="shared" si="8"/>
        <v>449.71</v>
      </c>
      <c r="F146" s="3">
        <f t="shared" si="7"/>
        <v>133159</v>
      </c>
    </row>
    <row r="147" spans="1:6" ht="15">
      <c r="A147" s="2" t="s">
        <v>140</v>
      </c>
      <c r="B147" s="4">
        <v>121.8</v>
      </c>
      <c r="C147" s="8">
        <v>42350985</v>
      </c>
      <c r="D147" s="8">
        <f t="shared" si="6"/>
        <v>347709</v>
      </c>
      <c r="E147" s="62">
        <f t="shared" si="8"/>
        <v>828.07</v>
      </c>
      <c r="F147" s="3">
        <f t="shared" si="7"/>
        <v>100859</v>
      </c>
    </row>
    <row r="148" spans="1:6" ht="15">
      <c r="A148" s="2" t="s">
        <v>141</v>
      </c>
      <c r="B148" s="4">
        <v>0</v>
      </c>
      <c r="C148" s="8">
        <v>0</v>
      </c>
      <c r="D148" s="8">
        <f t="shared" si="6"/>
        <v>0</v>
      </c>
      <c r="E148" s="62">
        <f t="shared" si="8"/>
      </c>
      <c r="F148" s="3">
        <f t="shared" si="7"/>
        <v>0</v>
      </c>
    </row>
    <row r="149" spans="1:6" ht="15">
      <c r="A149" s="2" t="s">
        <v>142</v>
      </c>
      <c r="B149" s="4">
        <v>172.2</v>
      </c>
      <c r="C149" s="8">
        <v>127537219</v>
      </c>
      <c r="D149" s="8">
        <f t="shared" si="6"/>
        <v>740634</v>
      </c>
      <c r="E149" s="62">
        <f t="shared" si="8"/>
      </c>
      <c r="F149" s="3">
        <f t="shared" si="7"/>
        <v>0</v>
      </c>
    </row>
    <row r="150" spans="1:6" ht="15">
      <c r="A150" s="2" t="s">
        <v>143</v>
      </c>
      <c r="B150" s="4">
        <v>1006.5</v>
      </c>
      <c r="C150" s="8">
        <v>1223853913</v>
      </c>
      <c r="D150" s="8">
        <f t="shared" si="6"/>
        <v>1215950</v>
      </c>
      <c r="E150" s="62">
        <f t="shared" si="8"/>
      </c>
      <c r="F150" s="3">
        <f t="shared" si="7"/>
        <v>0</v>
      </c>
    </row>
    <row r="151" spans="1:6" ht="15">
      <c r="A151" s="2" t="s">
        <v>144</v>
      </c>
      <c r="B151" s="4">
        <v>4630.6</v>
      </c>
      <c r="C151" s="8">
        <v>2651044507</v>
      </c>
      <c r="D151" s="8">
        <f t="shared" si="6"/>
        <v>572506</v>
      </c>
      <c r="E151" s="62">
        <f t="shared" si="8"/>
        <v>189.65</v>
      </c>
      <c r="F151" s="3">
        <f t="shared" si="7"/>
        <v>878193</v>
      </c>
    </row>
    <row r="152" spans="1:6" ht="15">
      <c r="A152" s="2" t="s">
        <v>145</v>
      </c>
      <c r="B152" s="4">
        <v>301.6</v>
      </c>
      <c r="C152" s="8">
        <v>126875131</v>
      </c>
      <c r="D152" s="8">
        <f t="shared" si="6"/>
        <v>420674</v>
      </c>
      <c r="E152" s="62">
        <f t="shared" si="8"/>
        <v>620.85</v>
      </c>
      <c r="F152" s="3">
        <f t="shared" si="7"/>
        <v>187248</v>
      </c>
    </row>
    <row r="153" spans="1:6" ht="15">
      <c r="A153" s="2" t="s">
        <v>146</v>
      </c>
      <c r="B153" s="4">
        <v>227.5</v>
      </c>
      <c r="C153" s="8">
        <v>70489850</v>
      </c>
      <c r="D153" s="8">
        <f t="shared" si="6"/>
        <v>309845</v>
      </c>
      <c r="E153" s="62">
        <f t="shared" si="8"/>
        <v>935.61</v>
      </c>
      <c r="F153" s="3">
        <f t="shared" si="7"/>
        <v>212851</v>
      </c>
    </row>
    <row r="154" spans="1:6" ht="15">
      <c r="A154" s="2" t="s">
        <v>147</v>
      </c>
      <c r="B154" s="4">
        <v>2508.4</v>
      </c>
      <c r="C154" s="8">
        <v>1184454138</v>
      </c>
      <c r="D154" s="8">
        <f t="shared" si="6"/>
        <v>472195</v>
      </c>
      <c r="E154" s="62">
        <f t="shared" si="8"/>
        <v>474.53</v>
      </c>
      <c r="F154" s="3">
        <f t="shared" si="7"/>
        <v>1190311</v>
      </c>
    </row>
    <row r="155" spans="1:6" ht="15">
      <c r="A155" s="2" t="s">
        <v>148</v>
      </c>
      <c r="B155" s="4">
        <v>2</v>
      </c>
      <c r="C155" s="8">
        <v>4727752</v>
      </c>
      <c r="D155" s="8">
        <f t="shared" si="6"/>
        <v>2363876</v>
      </c>
      <c r="E155" s="62">
        <f t="shared" si="8"/>
      </c>
      <c r="F155" s="3">
        <f t="shared" si="7"/>
        <v>0</v>
      </c>
    </row>
    <row r="156" spans="1:6" ht="15">
      <c r="A156" s="2" t="s">
        <v>149</v>
      </c>
      <c r="B156" s="4">
        <v>701.1</v>
      </c>
      <c r="C156" s="8">
        <v>317315238</v>
      </c>
      <c r="D156" s="8">
        <f t="shared" si="6"/>
        <v>452596</v>
      </c>
      <c r="E156" s="62">
        <f t="shared" si="8"/>
        <v>530.19</v>
      </c>
      <c r="F156" s="3">
        <f t="shared" si="7"/>
        <v>371716</v>
      </c>
    </row>
    <row r="157" spans="1:6" ht="15">
      <c r="A157" s="2" t="s">
        <v>150</v>
      </c>
      <c r="B157" s="4">
        <v>123.6</v>
      </c>
      <c r="C157" s="8">
        <v>48400347</v>
      </c>
      <c r="D157" s="8">
        <f t="shared" si="6"/>
        <v>391589</v>
      </c>
      <c r="E157" s="62">
        <f t="shared" si="8"/>
        <v>703.45</v>
      </c>
      <c r="F157" s="3">
        <f t="shared" si="7"/>
        <v>86946</v>
      </c>
    </row>
    <row r="158" spans="1:6" ht="15">
      <c r="A158" s="2" t="s">
        <v>151</v>
      </c>
      <c r="B158" s="4">
        <v>459</v>
      </c>
      <c r="C158" s="8">
        <v>222161027</v>
      </c>
      <c r="D158" s="8">
        <f t="shared" si="6"/>
        <v>484011</v>
      </c>
      <c r="E158" s="62">
        <f t="shared" si="8"/>
        <v>440.98</v>
      </c>
      <c r="F158" s="3">
        <f t="shared" si="7"/>
        <v>202410</v>
      </c>
    </row>
    <row r="159" spans="1:6" ht="15">
      <c r="A159" s="2" t="s">
        <v>152</v>
      </c>
      <c r="B159" s="4">
        <v>656.3</v>
      </c>
      <c r="C159" s="8">
        <v>2350523216</v>
      </c>
      <c r="D159" s="8">
        <f t="shared" si="6"/>
        <v>3581477</v>
      </c>
      <c r="E159" s="62">
        <f t="shared" si="8"/>
      </c>
      <c r="F159" s="3">
        <f t="shared" si="7"/>
        <v>0</v>
      </c>
    </row>
    <row r="160" spans="1:6" ht="15">
      <c r="A160" s="2" t="s">
        <v>153</v>
      </c>
      <c r="B160" s="4">
        <v>12898.5</v>
      </c>
      <c r="C160" s="8">
        <v>7915678141</v>
      </c>
      <c r="D160" s="8">
        <f t="shared" si="6"/>
        <v>613690</v>
      </c>
      <c r="E160" s="62">
        <f t="shared" si="8"/>
        <v>72.69</v>
      </c>
      <c r="F160" s="3">
        <f t="shared" si="7"/>
        <v>937592</v>
      </c>
    </row>
    <row r="161" spans="1:6" ht="15">
      <c r="A161" s="2" t="s">
        <v>154</v>
      </c>
      <c r="B161" s="4">
        <v>113.5</v>
      </c>
      <c r="C161" s="8">
        <v>77571668</v>
      </c>
      <c r="D161" s="8">
        <f t="shared" si="6"/>
        <v>683451</v>
      </c>
      <c r="E161" s="62">
        <f t="shared" si="8"/>
      </c>
      <c r="F161" s="3">
        <f t="shared" si="7"/>
        <v>0</v>
      </c>
    </row>
    <row r="162" spans="1:6" ht="15">
      <c r="A162" s="2" t="s">
        <v>155</v>
      </c>
      <c r="B162" s="4">
        <v>820.2</v>
      </c>
      <c r="C162" s="8">
        <v>428847844</v>
      </c>
      <c r="D162" s="8">
        <f t="shared" si="6"/>
        <v>522858</v>
      </c>
      <c r="E162" s="62">
        <f t="shared" si="8"/>
        <v>330.65</v>
      </c>
      <c r="F162" s="3">
        <f t="shared" si="7"/>
        <v>271199</v>
      </c>
    </row>
    <row r="163" spans="1:6" ht="15">
      <c r="A163" s="2" t="s">
        <v>156</v>
      </c>
      <c r="B163" s="4">
        <v>104.6</v>
      </c>
      <c r="C163" s="8">
        <v>468227510</v>
      </c>
      <c r="D163" s="8">
        <f t="shared" si="6"/>
        <v>4476362</v>
      </c>
      <c r="E163" s="62">
        <f t="shared" si="8"/>
      </c>
      <c r="F163" s="3">
        <f t="shared" si="7"/>
        <v>0</v>
      </c>
    </row>
    <row r="164" spans="1:6" ht="15">
      <c r="A164" s="2" t="s">
        <v>157</v>
      </c>
      <c r="B164" s="4">
        <v>437.7</v>
      </c>
      <c r="C164" s="8">
        <v>316376934</v>
      </c>
      <c r="D164" s="8">
        <f t="shared" si="6"/>
        <v>722817</v>
      </c>
      <c r="E164" s="62">
        <f t="shared" si="8"/>
      </c>
      <c r="F164" s="3">
        <f t="shared" si="7"/>
        <v>0</v>
      </c>
    </row>
    <row r="165" spans="1:6" ht="15">
      <c r="A165" s="2" t="s">
        <v>158</v>
      </c>
      <c r="B165" s="4">
        <v>276.6</v>
      </c>
      <c r="C165" s="8">
        <v>196360237</v>
      </c>
      <c r="D165" s="8">
        <f t="shared" si="6"/>
        <v>709907</v>
      </c>
      <c r="E165" s="62">
        <f t="shared" si="8"/>
      </c>
      <c r="F165" s="3">
        <f t="shared" si="7"/>
        <v>0</v>
      </c>
    </row>
    <row r="166" spans="1:6" ht="15">
      <c r="A166" s="2" t="s">
        <v>159</v>
      </c>
      <c r="B166" s="4">
        <v>844.5</v>
      </c>
      <c r="C166" s="8">
        <v>338602749</v>
      </c>
      <c r="D166" s="8">
        <f t="shared" si="6"/>
        <v>400951</v>
      </c>
      <c r="E166" s="62">
        <f t="shared" si="8"/>
        <v>676.87</v>
      </c>
      <c r="F166" s="3">
        <f t="shared" si="7"/>
        <v>571617</v>
      </c>
    </row>
    <row r="167" spans="1:6" ht="15">
      <c r="A167" s="2" t="s">
        <v>160</v>
      </c>
      <c r="B167" s="4">
        <v>412.4</v>
      </c>
      <c r="C167" s="8">
        <v>927169133</v>
      </c>
      <c r="D167" s="8">
        <f t="shared" si="6"/>
        <v>2248228</v>
      </c>
      <c r="E167" s="62">
        <f t="shared" si="8"/>
      </c>
      <c r="F167" s="3">
        <f t="shared" si="7"/>
        <v>0</v>
      </c>
    </row>
    <row r="168" spans="1:6" ht="15">
      <c r="A168" s="2" t="s">
        <v>161</v>
      </c>
      <c r="B168" s="4">
        <v>259.2</v>
      </c>
      <c r="C168" s="8">
        <v>546831890</v>
      </c>
      <c r="D168" s="8">
        <f t="shared" si="6"/>
        <v>2109691</v>
      </c>
      <c r="E168" s="62">
        <f t="shared" si="8"/>
      </c>
      <c r="F168" s="3">
        <f t="shared" si="7"/>
        <v>0</v>
      </c>
    </row>
    <row r="169" spans="1:6" ht="15">
      <c r="A169" s="2" t="s">
        <v>162</v>
      </c>
      <c r="B169" s="4">
        <v>311.4</v>
      </c>
      <c r="C169" s="8">
        <v>202594714</v>
      </c>
      <c r="D169" s="8">
        <f t="shared" si="6"/>
        <v>650593</v>
      </c>
      <c r="E169" s="62">
        <f t="shared" si="8"/>
      </c>
      <c r="F169" s="3">
        <f t="shared" si="7"/>
        <v>0</v>
      </c>
    </row>
    <row r="170" spans="1:6" ht="15">
      <c r="A170" s="2" t="s">
        <v>163</v>
      </c>
      <c r="B170" s="4">
        <v>103.5</v>
      </c>
      <c r="C170" s="8">
        <v>417054209</v>
      </c>
      <c r="D170" s="8">
        <f t="shared" si="6"/>
        <v>4029509</v>
      </c>
      <c r="E170" s="62">
        <f t="shared" si="8"/>
      </c>
      <c r="F170" s="3">
        <f t="shared" si="7"/>
        <v>0</v>
      </c>
    </row>
    <row r="171" spans="1:6" ht="15">
      <c r="A171" s="2" t="s">
        <v>164</v>
      </c>
      <c r="B171" s="4">
        <v>1024.8</v>
      </c>
      <c r="C171" s="8">
        <v>634075666</v>
      </c>
      <c r="D171" s="8">
        <f t="shared" si="6"/>
        <v>618731</v>
      </c>
      <c r="E171" s="62">
        <f t="shared" si="8"/>
        <v>58.37</v>
      </c>
      <c r="F171" s="3">
        <f t="shared" si="7"/>
        <v>59818</v>
      </c>
    </row>
    <row r="172" spans="1:6" ht="15">
      <c r="A172" s="2" t="s">
        <v>165</v>
      </c>
      <c r="B172" s="4">
        <v>1117.4</v>
      </c>
      <c r="C172" s="8">
        <v>332085011</v>
      </c>
      <c r="D172" s="8">
        <f t="shared" si="6"/>
        <v>297194</v>
      </c>
      <c r="E172" s="62">
        <f t="shared" si="8"/>
        <v>971.54</v>
      </c>
      <c r="F172" s="3">
        <f t="shared" si="7"/>
        <v>1085599</v>
      </c>
    </row>
    <row r="173" spans="1:6" ht="15">
      <c r="A173" s="2" t="s">
        <v>166</v>
      </c>
      <c r="B173" s="4">
        <v>806</v>
      </c>
      <c r="C173" s="8">
        <v>399728435</v>
      </c>
      <c r="D173" s="8">
        <f t="shared" si="6"/>
        <v>495941</v>
      </c>
      <c r="E173" s="62">
        <f t="shared" si="8"/>
        <v>407.09</v>
      </c>
      <c r="F173" s="3">
        <f t="shared" si="7"/>
        <v>328115</v>
      </c>
    </row>
    <row r="174" spans="1:6" ht="15">
      <c r="A174" s="2" t="s">
        <v>167</v>
      </c>
      <c r="B174" s="4">
        <v>648.9</v>
      </c>
      <c r="C174" s="8">
        <v>960355841</v>
      </c>
      <c r="D174" s="8">
        <f t="shared" si="6"/>
        <v>1479975</v>
      </c>
      <c r="E174" s="62">
        <f t="shared" si="8"/>
      </c>
      <c r="F174" s="3">
        <f t="shared" si="7"/>
        <v>0</v>
      </c>
    </row>
    <row r="175" spans="1:6" ht="15">
      <c r="A175" s="2" t="s">
        <v>168</v>
      </c>
      <c r="B175" s="4">
        <v>800</v>
      </c>
      <c r="C175" s="8">
        <v>254142328</v>
      </c>
      <c r="D175" s="8">
        <f t="shared" si="6"/>
        <v>317678</v>
      </c>
      <c r="E175" s="62">
        <f t="shared" si="8"/>
        <v>913.36</v>
      </c>
      <c r="F175" s="3">
        <f t="shared" si="7"/>
        <v>730688</v>
      </c>
    </row>
    <row r="176" spans="1:6" ht="15">
      <c r="A176" s="2" t="s">
        <v>169</v>
      </c>
      <c r="B176" s="4">
        <v>410</v>
      </c>
      <c r="C176" s="8">
        <v>103526734</v>
      </c>
      <c r="D176" s="8">
        <f t="shared" si="6"/>
        <v>252504</v>
      </c>
      <c r="E176" s="62">
        <f t="shared" si="8"/>
        <v>1098.46</v>
      </c>
      <c r="F176" s="3">
        <f t="shared" si="7"/>
        <v>450369</v>
      </c>
    </row>
    <row r="177" spans="1:6" ht="15">
      <c r="A177" s="2" t="s">
        <v>170</v>
      </c>
      <c r="B177" s="4">
        <v>742.2</v>
      </c>
      <c r="C177" s="8">
        <v>381089580</v>
      </c>
      <c r="D177" s="8">
        <f t="shared" si="6"/>
        <v>513459</v>
      </c>
      <c r="E177" s="62">
        <f t="shared" si="8"/>
        <v>357.34</v>
      </c>
      <c r="F177" s="3">
        <f t="shared" si="7"/>
        <v>265218</v>
      </c>
    </row>
    <row r="178" spans="1:6" ht="15">
      <c r="A178" s="2" t="s">
        <v>171</v>
      </c>
      <c r="B178" s="4">
        <v>684.2</v>
      </c>
      <c r="C178" s="8">
        <v>435477589</v>
      </c>
      <c r="D178" s="8">
        <f t="shared" si="6"/>
        <v>636477</v>
      </c>
      <c r="E178" s="62">
        <f t="shared" si="8"/>
        <v>7.97</v>
      </c>
      <c r="F178" s="3">
        <f t="shared" si="7"/>
        <v>5453</v>
      </c>
    </row>
    <row r="179" spans="1:6" ht="15">
      <c r="A179" s="2" t="s">
        <v>172</v>
      </c>
      <c r="B179" s="4">
        <v>0</v>
      </c>
      <c r="C179" s="8">
        <v>1817140</v>
      </c>
      <c r="D179" s="8">
        <f t="shared" si="6"/>
        <v>0</v>
      </c>
      <c r="E179" s="62">
        <f t="shared" si="8"/>
      </c>
      <c r="F179" s="3">
        <f t="shared" si="7"/>
        <v>0</v>
      </c>
    </row>
    <row r="180" spans="1:6" ht="15">
      <c r="A180" s="2" t="s">
        <v>173</v>
      </c>
      <c r="B180" s="4">
        <v>51.8</v>
      </c>
      <c r="C180" s="8">
        <v>18698931</v>
      </c>
      <c r="D180" s="8">
        <f t="shared" si="6"/>
        <v>360983</v>
      </c>
      <c r="E180" s="62">
        <f t="shared" si="8"/>
        <v>790.37</v>
      </c>
      <c r="F180" s="3">
        <f t="shared" si="7"/>
        <v>40941</v>
      </c>
    </row>
    <row r="181" spans="1:6" ht="15">
      <c r="A181" s="2" t="s">
        <v>174</v>
      </c>
      <c r="B181" s="4">
        <v>166.7</v>
      </c>
      <c r="C181" s="8">
        <v>126917222</v>
      </c>
      <c r="D181" s="8">
        <f t="shared" si="6"/>
        <v>761351</v>
      </c>
      <c r="E181" s="62">
        <f t="shared" si="8"/>
      </c>
      <c r="F181" s="3">
        <f t="shared" si="7"/>
        <v>0</v>
      </c>
    </row>
    <row r="182" spans="1:6" ht="15">
      <c r="A182" s="2" t="s">
        <v>175</v>
      </c>
      <c r="B182" s="4">
        <v>698.6</v>
      </c>
      <c r="C182" s="8">
        <v>511450950</v>
      </c>
      <c r="D182" s="8">
        <f t="shared" si="6"/>
        <v>732108</v>
      </c>
      <c r="E182" s="62">
        <f t="shared" si="8"/>
      </c>
      <c r="F182" s="3">
        <f t="shared" si="7"/>
        <v>0</v>
      </c>
    </row>
    <row r="183" spans="1:6" ht="15">
      <c r="A183" s="2" t="s">
        <v>176</v>
      </c>
      <c r="B183" s="4">
        <v>1989.5</v>
      </c>
      <c r="C183" s="8">
        <v>1201772084</v>
      </c>
      <c r="D183" s="8">
        <f t="shared" si="6"/>
        <v>604057</v>
      </c>
      <c r="E183" s="62">
        <f t="shared" si="8"/>
        <v>100.04</v>
      </c>
      <c r="F183" s="3">
        <f t="shared" si="7"/>
        <v>199030</v>
      </c>
    </row>
    <row r="184" spans="1:6" ht="15">
      <c r="A184" s="2" t="s">
        <v>177</v>
      </c>
      <c r="B184" s="4">
        <v>1196.3</v>
      </c>
      <c r="C184" s="8">
        <v>494666577</v>
      </c>
      <c r="D184" s="8">
        <f t="shared" si="6"/>
        <v>413497</v>
      </c>
      <c r="E184" s="62">
        <f t="shared" si="8"/>
        <v>641.24</v>
      </c>
      <c r="F184" s="3">
        <f t="shared" si="7"/>
        <v>767115</v>
      </c>
    </row>
    <row r="185" spans="1:6" ht="15">
      <c r="A185" s="2" t="s">
        <v>178</v>
      </c>
      <c r="B185" s="4">
        <v>749.2</v>
      </c>
      <c r="C185" s="8">
        <v>272303747</v>
      </c>
      <c r="D185" s="8">
        <f t="shared" si="6"/>
        <v>363459</v>
      </c>
      <c r="E185" s="62">
        <f t="shared" si="8"/>
        <v>783.34</v>
      </c>
      <c r="F185" s="3">
        <f t="shared" si="7"/>
        <v>586878</v>
      </c>
    </row>
    <row r="186" spans="1:6" ht="15">
      <c r="A186" s="2" t="s">
        <v>179</v>
      </c>
      <c r="B186" s="4">
        <v>994</v>
      </c>
      <c r="C186" s="8">
        <v>582051262</v>
      </c>
      <c r="D186" s="8">
        <f t="shared" si="6"/>
        <v>585565</v>
      </c>
      <c r="E186" s="62">
        <f t="shared" si="8"/>
        <v>152.56</v>
      </c>
      <c r="F186" s="3">
        <f t="shared" si="7"/>
        <v>151645</v>
      </c>
    </row>
    <row r="187" spans="1:6" ht="15">
      <c r="A187" s="2" t="s">
        <v>180</v>
      </c>
      <c r="B187" s="4">
        <v>122.6</v>
      </c>
      <c r="C187" s="8">
        <v>60428801</v>
      </c>
      <c r="D187" s="8">
        <f t="shared" si="6"/>
        <v>492894</v>
      </c>
      <c r="E187" s="62">
        <f t="shared" si="8"/>
        <v>415.75</v>
      </c>
      <c r="F187" s="3">
        <f t="shared" si="7"/>
        <v>50971</v>
      </c>
    </row>
    <row r="188" spans="1:6" ht="15">
      <c r="A188" s="2" t="s">
        <v>181</v>
      </c>
      <c r="B188" s="4">
        <v>0</v>
      </c>
      <c r="C188" s="8">
        <v>2541054</v>
      </c>
      <c r="D188" s="8">
        <f t="shared" si="6"/>
        <v>0</v>
      </c>
      <c r="E188" s="62">
        <f t="shared" si="8"/>
      </c>
      <c r="F188" s="3">
        <f t="shared" si="7"/>
        <v>0</v>
      </c>
    </row>
    <row r="189" spans="1:6" ht="15">
      <c r="A189" s="2" t="s">
        <v>182</v>
      </c>
      <c r="B189" s="4">
        <v>122.1</v>
      </c>
      <c r="C189" s="8">
        <v>174169070</v>
      </c>
      <c r="D189" s="8">
        <f t="shared" si="6"/>
        <v>1426446</v>
      </c>
      <c r="E189" s="62">
        <f t="shared" si="8"/>
      </c>
      <c r="F189" s="3">
        <f t="shared" si="7"/>
        <v>0</v>
      </c>
    </row>
    <row r="190" spans="1:6" ht="15">
      <c r="A190" s="2" t="s">
        <v>183</v>
      </c>
      <c r="B190" s="4">
        <v>757.4</v>
      </c>
      <c r="C190" s="8">
        <v>222902671</v>
      </c>
      <c r="D190" s="8">
        <f t="shared" si="6"/>
        <v>294300</v>
      </c>
      <c r="E190" s="62">
        <f t="shared" si="8"/>
        <v>979.75</v>
      </c>
      <c r="F190" s="3">
        <f t="shared" si="7"/>
        <v>742063</v>
      </c>
    </row>
    <row r="191" spans="1:6" ht="15">
      <c r="A191" s="2" t="s">
        <v>184</v>
      </c>
      <c r="B191" s="4">
        <v>380.8</v>
      </c>
      <c r="C191" s="8">
        <v>203739332</v>
      </c>
      <c r="D191" s="8">
        <f t="shared" si="6"/>
        <v>535030</v>
      </c>
      <c r="E191" s="62">
        <f t="shared" si="8"/>
        <v>296.08</v>
      </c>
      <c r="F191" s="3">
        <f t="shared" si="7"/>
        <v>112747</v>
      </c>
    </row>
    <row r="192" spans="1:6" ht="15">
      <c r="A192" s="2" t="s">
        <v>185</v>
      </c>
      <c r="B192" s="4">
        <v>1315.7</v>
      </c>
      <c r="C192" s="8">
        <v>878635088</v>
      </c>
      <c r="D192" s="8">
        <f t="shared" si="6"/>
        <v>667808</v>
      </c>
      <c r="E192" s="62">
        <f t="shared" si="8"/>
      </c>
      <c r="F192" s="3">
        <f t="shared" si="7"/>
        <v>0</v>
      </c>
    </row>
    <row r="193" spans="1:6" ht="15">
      <c r="A193" s="2" t="s">
        <v>186</v>
      </c>
      <c r="B193" s="4">
        <v>695.5</v>
      </c>
      <c r="C193" s="8">
        <v>308358951</v>
      </c>
      <c r="D193" s="8">
        <f t="shared" si="6"/>
        <v>443363</v>
      </c>
      <c r="E193" s="62">
        <f t="shared" si="8"/>
        <v>556.42</v>
      </c>
      <c r="F193" s="3">
        <f t="shared" si="7"/>
        <v>386990</v>
      </c>
    </row>
    <row r="194" spans="1:6" ht="15">
      <c r="A194" s="2" t="s">
        <v>187</v>
      </c>
      <c r="B194" s="4">
        <v>2128.1</v>
      </c>
      <c r="C194" s="8">
        <v>3124992874</v>
      </c>
      <c r="D194" s="8">
        <f t="shared" si="6"/>
        <v>1468443</v>
      </c>
      <c r="E194" s="62">
        <f t="shared" si="8"/>
      </c>
      <c r="F194" s="3">
        <f t="shared" si="7"/>
        <v>0</v>
      </c>
    </row>
    <row r="195" spans="1:6" ht="15">
      <c r="A195" s="2" t="s">
        <v>188</v>
      </c>
      <c r="B195" s="4">
        <v>41.3</v>
      </c>
      <c r="C195" s="8">
        <v>40667549</v>
      </c>
      <c r="D195" s="8">
        <f t="shared" si="6"/>
        <v>984686</v>
      </c>
      <c r="E195" s="62">
        <f t="shared" si="8"/>
      </c>
      <c r="F195" s="3">
        <f t="shared" si="7"/>
        <v>0</v>
      </c>
    </row>
    <row r="196" spans="1:6" ht="15">
      <c r="A196" s="2" t="s">
        <v>189</v>
      </c>
      <c r="B196" s="4">
        <v>1611.1</v>
      </c>
      <c r="C196" s="8">
        <v>762457887</v>
      </c>
      <c r="D196" s="8">
        <f t="shared" si="6"/>
        <v>473253</v>
      </c>
      <c r="E196" s="62">
        <f t="shared" si="8"/>
        <v>471.53</v>
      </c>
      <c r="F196" s="3">
        <f t="shared" si="7"/>
        <v>759682</v>
      </c>
    </row>
    <row r="197" spans="1:6" ht="15">
      <c r="A197" s="2" t="s">
        <v>190</v>
      </c>
      <c r="B197" s="4">
        <v>208.5</v>
      </c>
      <c r="C197" s="8">
        <v>79625357</v>
      </c>
      <c r="D197" s="8">
        <f t="shared" si="6"/>
        <v>381896</v>
      </c>
      <c r="E197" s="62">
        <f t="shared" si="8"/>
        <v>730.98</v>
      </c>
      <c r="F197" s="3">
        <f t="shared" si="7"/>
        <v>152409</v>
      </c>
    </row>
    <row r="198" spans="1:6" ht="15">
      <c r="A198" s="2" t="s">
        <v>191</v>
      </c>
      <c r="B198" s="4">
        <v>766.8</v>
      </c>
      <c r="C198" s="8">
        <v>479411388</v>
      </c>
      <c r="D198" s="8">
        <f t="shared" si="6"/>
        <v>625210</v>
      </c>
      <c r="E198" s="62">
        <f t="shared" si="8"/>
        <v>39.97</v>
      </c>
      <c r="F198" s="3">
        <f t="shared" si="7"/>
        <v>30649</v>
      </c>
    </row>
    <row r="199" spans="1:6" ht="15">
      <c r="A199" s="2" t="s">
        <v>192</v>
      </c>
      <c r="B199" s="4">
        <v>4293.7</v>
      </c>
      <c r="C199" s="8">
        <v>1822174804</v>
      </c>
      <c r="D199" s="8">
        <f t="shared" si="6"/>
        <v>424383</v>
      </c>
      <c r="E199" s="62">
        <f t="shared" si="8"/>
        <v>610.32</v>
      </c>
      <c r="F199" s="3">
        <f t="shared" si="7"/>
        <v>2620531</v>
      </c>
    </row>
    <row r="200" spans="1:6" ht="15">
      <c r="A200" s="2" t="s">
        <v>193</v>
      </c>
      <c r="B200" s="4">
        <v>327.2</v>
      </c>
      <c r="C200" s="8">
        <v>210773578</v>
      </c>
      <c r="D200" s="8">
        <f t="shared" si="6"/>
        <v>644174</v>
      </c>
      <c r="E200" s="62">
        <f t="shared" si="8"/>
      </c>
      <c r="F200" s="3">
        <f t="shared" si="7"/>
        <v>0</v>
      </c>
    </row>
    <row r="201" spans="1:6" ht="15">
      <c r="A201" s="2" t="s">
        <v>194</v>
      </c>
      <c r="B201" s="4">
        <v>28.6</v>
      </c>
      <c r="C201" s="8">
        <v>20250727</v>
      </c>
      <c r="D201" s="8">
        <f aca="true" t="shared" si="9" ref="D201:D264">IF(B201=0,0,ROUND(C201/B201,0))</f>
        <v>708067</v>
      </c>
      <c r="E201" s="62">
        <f t="shared" si="8"/>
      </c>
      <c r="F201" s="3">
        <f aca="true" t="shared" si="10" ref="F201:F264">IF(E201="",0,ROUND(E201*B201,0))</f>
        <v>0</v>
      </c>
    </row>
    <row r="202" spans="1:6" ht="15">
      <c r="A202" s="2" t="s">
        <v>195</v>
      </c>
      <c r="B202" s="4">
        <v>230.5</v>
      </c>
      <c r="C202" s="8">
        <v>128239428</v>
      </c>
      <c r="D202" s="8">
        <f t="shared" si="9"/>
        <v>556353</v>
      </c>
      <c r="E202" s="62">
        <f aca="true" t="shared" si="11" ref="E202:E265">IF(B202=0,"",IF($D$7-D202&gt;0,ROUND(($D$7-D202)*$A$6*0.001,2),""))</f>
        <v>235.52</v>
      </c>
      <c r="F202" s="3">
        <f t="shared" si="10"/>
        <v>54287</v>
      </c>
    </row>
    <row r="203" spans="1:6" ht="15">
      <c r="A203" s="2" t="s">
        <v>196</v>
      </c>
      <c r="B203" s="4">
        <v>688.7</v>
      </c>
      <c r="C203" s="8">
        <v>1485720708</v>
      </c>
      <c r="D203" s="8">
        <f t="shared" si="9"/>
        <v>2157283</v>
      </c>
      <c r="E203" s="62">
        <f t="shared" si="11"/>
      </c>
      <c r="F203" s="3">
        <f t="shared" si="10"/>
        <v>0</v>
      </c>
    </row>
    <row r="204" spans="1:6" ht="15">
      <c r="A204" s="2" t="s">
        <v>197</v>
      </c>
      <c r="B204" s="4">
        <v>4586.7</v>
      </c>
      <c r="C204" s="8">
        <v>3740564187</v>
      </c>
      <c r="D204" s="8">
        <f t="shared" si="9"/>
        <v>815524</v>
      </c>
      <c r="E204" s="62">
        <f t="shared" si="11"/>
      </c>
      <c r="F204" s="3">
        <f t="shared" si="10"/>
        <v>0</v>
      </c>
    </row>
    <row r="205" spans="1:6" ht="15">
      <c r="A205" s="2" t="s">
        <v>198</v>
      </c>
      <c r="B205" s="4">
        <v>196.8</v>
      </c>
      <c r="C205" s="8">
        <v>106199930</v>
      </c>
      <c r="D205" s="8">
        <f t="shared" si="9"/>
        <v>539634</v>
      </c>
      <c r="E205" s="62">
        <f t="shared" si="11"/>
        <v>283.01</v>
      </c>
      <c r="F205" s="3">
        <f t="shared" si="10"/>
        <v>55696</v>
      </c>
    </row>
    <row r="206" spans="1:6" ht="15">
      <c r="A206" s="2" t="s">
        <v>199</v>
      </c>
      <c r="B206" s="4">
        <v>393.5</v>
      </c>
      <c r="C206" s="8">
        <v>344598079</v>
      </c>
      <c r="D206" s="8">
        <f t="shared" si="9"/>
        <v>875726</v>
      </c>
      <c r="E206" s="62">
        <f t="shared" si="11"/>
      </c>
      <c r="F206" s="3">
        <f t="shared" si="10"/>
        <v>0</v>
      </c>
    </row>
    <row r="207" spans="1:6" ht="15">
      <c r="A207" s="2" t="s">
        <v>200</v>
      </c>
      <c r="B207" s="4">
        <v>1124.4</v>
      </c>
      <c r="C207" s="8">
        <v>468703227</v>
      </c>
      <c r="D207" s="8">
        <f t="shared" si="9"/>
        <v>416847</v>
      </c>
      <c r="E207" s="62">
        <f t="shared" si="11"/>
        <v>631.72</v>
      </c>
      <c r="F207" s="3">
        <f t="shared" si="10"/>
        <v>710306</v>
      </c>
    </row>
    <row r="208" spans="1:6" ht="15">
      <c r="A208" s="2" t="s">
        <v>201</v>
      </c>
      <c r="B208" s="4">
        <v>156.7</v>
      </c>
      <c r="C208" s="8">
        <v>313070478</v>
      </c>
      <c r="D208" s="8">
        <f t="shared" si="9"/>
        <v>1997897</v>
      </c>
      <c r="E208" s="62">
        <f t="shared" si="11"/>
      </c>
      <c r="F208" s="3">
        <f t="shared" si="10"/>
        <v>0</v>
      </c>
    </row>
    <row r="209" spans="1:6" ht="15">
      <c r="A209" s="2" t="s">
        <v>202</v>
      </c>
      <c r="B209" s="4">
        <v>1090.3</v>
      </c>
      <c r="C209" s="8">
        <v>1108124756</v>
      </c>
      <c r="D209" s="8">
        <f t="shared" si="9"/>
        <v>1016348</v>
      </c>
      <c r="E209" s="62">
        <f t="shared" si="11"/>
      </c>
      <c r="F209" s="3">
        <f t="shared" si="10"/>
        <v>0</v>
      </c>
    </row>
    <row r="210" spans="1:6" ht="15">
      <c r="A210" s="2" t="s">
        <v>203</v>
      </c>
      <c r="B210" s="4">
        <v>49.4</v>
      </c>
      <c r="C210" s="8">
        <v>37832414</v>
      </c>
      <c r="D210" s="8">
        <f t="shared" si="9"/>
        <v>765838</v>
      </c>
      <c r="E210" s="62">
        <f t="shared" si="11"/>
      </c>
      <c r="F210" s="3">
        <f t="shared" si="10"/>
        <v>0</v>
      </c>
    </row>
    <row r="211" spans="1:6" ht="15">
      <c r="A211" s="2" t="s">
        <v>204</v>
      </c>
      <c r="B211" s="4">
        <v>67.2</v>
      </c>
      <c r="C211" s="8">
        <v>34958594</v>
      </c>
      <c r="D211" s="8">
        <f t="shared" si="9"/>
        <v>520217</v>
      </c>
      <c r="E211" s="62">
        <f t="shared" si="11"/>
        <v>338.15</v>
      </c>
      <c r="F211" s="3">
        <f t="shared" si="10"/>
        <v>22724</v>
      </c>
    </row>
    <row r="212" spans="1:6" ht="15">
      <c r="A212" s="2" t="s">
        <v>205</v>
      </c>
      <c r="B212" s="4">
        <v>1629.1</v>
      </c>
      <c r="C212" s="8">
        <v>752706151</v>
      </c>
      <c r="D212" s="8">
        <f t="shared" si="9"/>
        <v>462038</v>
      </c>
      <c r="E212" s="62">
        <f t="shared" si="11"/>
        <v>503.38</v>
      </c>
      <c r="F212" s="3">
        <f t="shared" si="10"/>
        <v>820056</v>
      </c>
    </row>
    <row r="213" spans="1:6" ht="15">
      <c r="A213" s="2" t="s">
        <v>206</v>
      </c>
      <c r="B213" s="4">
        <v>131.8</v>
      </c>
      <c r="C213" s="8">
        <v>120567711</v>
      </c>
      <c r="D213" s="8">
        <f t="shared" si="9"/>
        <v>914778</v>
      </c>
      <c r="E213" s="62">
        <f t="shared" si="11"/>
      </c>
      <c r="F213" s="3">
        <f t="shared" si="10"/>
        <v>0</v>
      </c>
    </row>
    <row r="214" spans="1:6" ht="15">
      <c r="A214" s="2" t="s">
        <v>207</v>
      </c>
      <c r="B214" s="4">
        <v>206.1</v>
      </c>
      <c r="C214" s="8">
        <v>128041244</v>
      </c>
      <c r="D214" s="8">
        <f t="shared" si="9"/>
        <v>621258</v>
      </c>
      <c r="E214" s="62">
        <f t="shared" si="11"/>
        <v>51.19</v>
      </c>
      <c r="F214" s="3">
        <f t="shared" si="10"/>
        <v>10550</v>
      </c>
    </row>
    <row r="215" spans="1:6" ht="15">
      <c r="A215" s="2" t="s">
        <v>208</v>
      </c>
      <c r="B215" s="4">
        <v>84.3</v>
      </c>
      <c r="C215" s="8">
        <v>33888202</v>
      </c>
      <c r="D215" s="8">
        <f t="shared" si="9"/>
        <v>401995</v>
      </c>
      <c r="E215" s="62">
        <f t="shared" si="11"/>
        <v>673.9</v>
      </c>
      <c r="F215" s="3">
        <f t="shared" si="10"/>
        <v>56810</v>
      </c>
    </row>
    <row r="216" spans="1:6" ht="15">
      <c r="A216" s="2" t="s">
        <v>209</v>
      </c>
      <c r="B216" s="4">
        <v>134.2</v>
      </c>
      <c r="C216" s="8">
        <v>45422823</v>
      </c>
      <c r="D216" s="8">
        <f t="shared" si="9"/>
        <v>338471</v>
      </c>
      <c r="E216" s="62">
        <f t="shared" si="11"/>
        <v>854.31</v>
      </c>
      <c r="F216" s="3">
        <f t="shared" si="10"/>
        <v>114648</v>
      </c>
    </row>
    <row r="217" spans="1:6" ht="15">
      <c r="A217" s="2" t="s">
        <v>210</v>
      </c>
      <c r="B217" s="4">
        <v>106</v>
      </c>
      <c r="C217" s="8">
        <v>157902350</v>
      </c>
      <c r="D217" s="8">
        <f t="shared" si="9"/>
        <v>1489645</v>
      </c>
      <c r="E217" s="62">
        <f t="shared" si="11"/>
      </c>
      <c r="F217" s="3">
        <f t="shared" si="10"/>
        <v>0</v>
      </c>
    </row>
    <row r="218" spans="1:6" ht="15">
      <c r="A218" s="2" t="s">
        <v>211</v>
      </c>
      <c r="B218" s="4">
        <v>790.9</v>
      </c>
      <c r="C218" s="8">
        <v>372167464</v>
      </c>
      <c r="D218" s="8">
        <f t="shared" si="9"/>
        <v>470562</v>
      </c>
      <c r="E218" s="62">
        <f t="shared" si="11"/>
        <v>479.17</v>
      </c>
      <c r="F218" s="3">
        <f t="shared" si="10"/>
        <v>378976</v>
      </c>
    </row>
    <row r="219" spans="1:6" ht="15">
      <c r="A219" s="2" t="s">
        <v>212</v>
      </c>
      <c r="B219" s="4">
        <v>128.7</v>
      </c>
      <c r="C219" s="8">
        <v>31140358</v>
      </c>
      <c r="D219" s="8">
        <f t="shared" si="9"/>
        <v>241961</v>
      </c>
      <c r="E219" s="62">
        <f t="shared" si="11"/>
        <v>1128.4</v>
      </c>
      <c r="F219" s="3">
        <f t="shared" si="10"/>
        <v>145225</v>
      </c>
    </row>
    <row r="220" spans="1:6" ht="15">
      <c r="A220" s="2" t="s">
        <v>213</v>
      </c>
      <c r="B220" s="4">
        <v>1257.3</v>
      </c>
      <c r="C220" s="8">
        <v>947746483</v>
      </c>
      <c r="D220" s="8">
        <f t="shared" si="9"/>
        <v>753795</v>
      </c>
      <c r="E220" s="62">
        <f t="shared" si="11"/>
      </c>
      <c r="F220" s="3">
        <f t="shared" si="10"/>
        <v>0</v>
      </c>
    </row>
    <row r="221" spans="1:6" ht="15">
      <c r="A221" s="2" t="s">
        <v>214</v>
      </c>
      <c r="B221" s="4">
        <v>0</v>
      </c>
      <c r="C221" s="8">
        <v>6179174</v>
      </c>
      <c r="D221" s="8">
        <f t="shared" si="9"/>
        <v>0</v>
      </c>
      <c r="E221" s="62">
        <f t="shared" si="11"/>
      </c>
      <c r="F221" s="3">
        <f t="shared" si="10"/>
        <v>0</v>
      </c>
    </row>
    <row r="222" spans="1:6" ht="15">
      <c r="A222" s="2" t="s">
        <v>215</v>
      </c>
      <c r="B222" s="4">
        <v>67.2</v>
      </c>
      <c r="C222" s="8">
        <v>113558325</v>
      </c>
      <c r="D222" s="8">
        <f t="shared" si="9"/>
        <v>1689856</v>
      </c>
      <c r="E222" s="62">
        <f t="shared" si="11"/>
      </c>
      <c r="F222" s="3">
        <f t="shared" si="10"/>
        <v>0</v>
      </c>
    </row>
    <row r="223" spans="1:6" ht="15">
      <c r="A223" s="2" t="s">
        <v>216</v>
      </c>
      <c r="B223" s="4">
        <v>104.2</v>
      </c>
      <c r="C223" s="8">
        <v>37285024</v>
      </c>
      <c r="D223" s="8">
        <f t="shared" si="9"/>
        <v>357822</v>
      </c>
      <c r="E223" s="62">
        <f t="shared" si="11"/>
        <v>799.35</v>
      </c>
      <c r="F223" s="3">
        <f t="shared" si="10"/>
        <v>83292</v>
      </c>
    </row>
    <row r="224" spans="1:6" ht="15">
      <c r="A224" s="2" t="s">
        <v>217</v>
      </c>
      <c r="B224" s="4">
        <v>506</v>
      </c>
      <c r="C224" s="8">
        <v>793999563</v>
      </c>
      <c r="D224" s="8">
        <f t="shared" si="9"/>
        <v>1569169</v>
      </c>
      <c r="E224" s="62">
        <f t="shared" si="11"/>
      </c>
      <c r="F224" s="3">
        <f t="shared" si="10"/>
        <v>0</v>
      </c>
    </row>
    <row r="225" spans="1:6" ht="15">
      <c r="A225" s="2" t="s">
        <v>218</v>
      </c>
      <c r="B225" s="4">
        <v>89.4</v>
      </c>
      <c r="C225" s="8">
        <v>53050192</v>
      </c>
      <c r="D225" s="8">
        <f t="shared" si="9"/>
        <v>593403</v>
      </c>
      <c r="E225" s="62">
        <f t="shared" si="11"/>
        <v>130.3</v>
      </c>
      <c r="F225" s="3">
        <f t="shared" si="10"/>
        <v>11649</v>
      </c>
    </row>
    <row r="226" spans="1:6" ht="15">
      <c r="A226" s="2" t="s">
        <v>219</v>
      </c>
      <c r="B226" s="4">
        <v>266.9</v>
      </c>
      <c r="C226" s="8">
        <v>190328101</v>
      </c>
      <c r="D226" s="8">
        <f t="shared" si="9"/>
        <v>713106</v>
      </c>
      <c r="E226" s="62">
        <f t="shared" si="11"/>
      </c>
      <c r="F226" s="3">
        <f t="shared" si="10"/>
        <v>0</v>
      </c>
    </row>
    <row r="227" spans="1:6" ht="15">
      <c r="A227" s="2" t="s">
        <v>220</v>
      </c>
      <c r="B227" s="4">
        <v>1183.5</v>
      </c>
      <c r="C227" s="8">
        <v>445945181</v>
      </c>
      <c r="D227" s="8">
        <f t="shared" si="9"/>
        <v>376802</v>
      </c>
      <c r="E227" s="62">
        <f t="shared" si="11"/>
        <v>745.45</v>
      </c>
      <c r="F227" s="3">
        <f t="shared" si="10"/>
        <v>882240</v>
      </c>
    </row>
    <row r="228" spans="1:6" ht="15">
      <c r="A228" s="2" t="s">
        <v>221</v>
      </c>
      <c r="B228" s="4">
        <v>355.9</v>
      </c>
      <c r="C228" s="8">
        <v>264450721</v>
      </c>
      <c r="D228" s="8">
        <f t="shared" si="9"/>
        <v>743048</v>
      </c>
      <c r="E228" s="62">
        <f t="shared" si="11"/>
      </c>
      <c r="F228" s="3">
        <f t="shared" si="10"/>
        <v>0</v>
      </c>
    </row>
    <row r="229" spans="1:6" ht="15">
      <c r="A229" s="2" t="s">
        <v>222</v>
      </c>
      <c r="B229" s="4">
        <v>231.5</v>
      </c>
      <c r="C229" s="8">
        <v>138539213</v>
      </c>
      <c r="D229" s="8">
        <f t="shared" si="9"/>
        <v>598442</v>
      </c>
      <c r="E229" s="62">
        <f t="shared" si="11"/>
        <v>115.99</v>
      </c>
      <c r="F229" s="3">
        <f t="shared" si="10"/>
        <v>26852</v>
      </c>
    </row>
    <row r="230" spans="1:6" ht="15">
      <c r="A230" s="2" t="s">
        <v>223</v>
      </c>
      <c r="B230" s="4">
        <v>284.8</v>
      </c>
      <c r="C230" s="8">
        <v>241964732</v>
      </c>
      <c r="D230" s="8">
        <f t="shared" si="9"/>
        <v>849595</v>
      </c>
      <c r="E230" s="62">
        <f t="shared" si="11"/>
      </c>
      <c r="F230" s="3">
        <f t="shared" si="10"/>
        <v>0</v>
      </c>
    </row>
    <row r="231" spans="1:6" ht="15">
      <c r="A231" s="2" t="s">
        <v>224</v>
      </c>
      <c r="B231" s="4">
        <v>508.9</v>
      </c>
      <c r="C231" s="8">
        <v>375205989</v>
      </c>
      <c r="D231" s="8">
        <f t="shared" si="9"/>
        <v>737288</v>
      </c>
      <c r="E231" s="62">
        <f t="shared" si="11"/>
      </c>
      <c r="F231" s="3">
        <f t="shared" si="10"/>
        <v>0</v>
      </c>
    </row>
    <row r="232" spans="1:6" ht="15">
      <c r="A232" s="2" t="s">
        <v>225</v>
      </c>
      <c r="B232" s="4">
        <v>363.6</v>
      </c>
      <c r="C232" s="8">
        <v>100165529</v>
      </c>
      <c r="D232" s="8">
        <f t="shared" si="9"/>
        <v>275483</v>
      </c>
      <c r="E232" s="62">
        <f t="shared" si="11"/>
        <v>1033.19</v>
      </c>
      <c r="F232" s="3">
        <f t="shared" si="10"/>
        <v>375668</v>
      </c>
    </row>
    <row r="233" spans="1:6" ht="15">
      <c r="A233" s="2" t="s">
        <v>226</v>
      </c>
      <c r="B233" s="4">
        <v>291.8</v>
      </c>
      <c r="C233" s="8">
        <v>857538625</v>
      </c>
      <c r="D233" s="8">
        <f t="shared" si="9"/>
        <v>2938789</v>
      </c>
      <c r="E233" s="62">
        <f t="shared" si="11"/>
      </c>
      <c r="F233" s="3">
        <f t="shared" si="10"/>
        <v>0</v>
      </c>
    </row>
    <row r="234" spans="1:6" ht="15">
      <c r="A234" s="2" t="s">
        <v>227</v>
      </c>
      <c r="B234" s="4">
        <v>202.8</v>
      </c>
      <c r="C234" s="8">
        <v>80412166</v>
      </c>
      <c r="D234" s="8">
        <f t="shared" si="9"/>
        <v>396510</v>
      </c>
      <c r="E234" s="62">
        <f t="shared" si="11"/>
        <v>689.48</v>
      </c>
      <c r="F234" s="3">
        <f t="shared" si="10"/>
        <v>139827</v>
      </c>
    </row>
    <row r="235" spans="1:6" ht="15">
      <c r="A235" s="2" t="s">
        <v>228</v>
      </c>
      <c r="B235" s="4">
        <v>733.6</v>
      </c>
      <c r="C235" s="8">
        <v>715634954</v>
      </c>
      <c r="D235" s="8">
        <f t="shared" si="9"/>
        <v>975511</v>
      </c>
      <c r="E235" s="62">
        <f t="shared" si="11"/>
      </c>
      <c r="F235" s="3">
        <f t="shared" si="10"/>
        <v>0</v>
      </c>
    </row>
    <row r="236" spans="1:6" ht="15">
      <c r="A236" s="2" t="s">
        <v>229</v>
      </c>
      <c r="B236" s="4">
        <v>565.2</v>
      </c>
      <c r="C236" s="8">
        <v>313509116</v>
      </c>
      <c r="D236" s="8">
        <f t="shared" si="9"/>
        <v>554687</v>
      </c>
      <c r="E236" s="62">
        <f t="shared" si="11"/>
        <v>240.26</v>
      </c>
      <c r="F236" s="3">
        <f t="shared" si="10"/>
        <v>135795</v>
      </c>
    </row>
    <row r="237" spans="1:6" ht="15">
      <c r="A237" s="2" t="s">
        <v>230</v>
      </c>
      <c r="B237" s="4">
        <v>398.7</v>
      </c>
      <c r="C237" s="8">
        <v>223078021</v>
      </c>
      <c r="D237" s="8">
        <f t="shared" si="9"/>
        <v>559513</v>
      </c>
      <c r="E237" s="62">
        <f t="shared" si="11"/>
        <v>226.55</v>
      </c>
      <c r="F237" s="3">
        <f t="shared" si="10"/>
        <v>90325</v>
      </c>
    </row>
    <row r="238" spans="1:6" ht="15">
      <c r="A238" s="2" t="s">
        <v>231</v>
      </c>
      <c r="B238" s="4">
        <v>144.2</v>
      </c>
      <c r="C238" s="8">
        <v>42124695</v>
      </c>
      <c r="D238" s="8">
        <f t="shared" si="9"/>
        <v>292127</v>
      </c>
      <c r="E238" s="62">
        <f t="shared" si="11"/>
        <v>985.93</v>
      </c>
      <c r="F238" s="3">
        <f t="shared" si="10"/>
        <v>142171</v>
      </c>
    </row>
    <row r="239" spans="1:6" ht="15">
      <c r="A239" s="2" t="s">
        <v>232</v>
      </c>
      <c r="B239" s="4">
        <v>137</v>
      </c>
      <c r="C239" s="8">
        <v>167469584</v>
      </c>
      <c r="D239" s="8">
        <f t="shared" si="9"/>
        <v>1222406</v>
      </c>
      <c r="E239" s="62">
        <f t="shared" si="11"/>
      </c>
      <c r="F239" s="3">
        <f t="shared" si="10"/>
        <v>0</v>
      </c>
    </row>
    <row r="240" spans="1:6" ht="15">
      <c r="A240" s="2" t="s">
        <v>233</v>
      </c>
      <c r="B240" s="4">
        <v>32.5</v>
      </c>
      <c r="C240" s="8">
        <v>254332318</v>
      </c>
      <c r="D240" s="8">
        <f t="shared" si="9"/>
        <v>7825610</v>
      </c>
      <c r="E240" s="62">
        <f t="shared" si="11"/>
      </c>
      <c r="F240" s="3">
        <f t="shared" si="10"/>
        <v>0</v>
      </c>
    </row>
    <row r="241" spans="1:6" ht="15">
      <c r="A241" s="2" t="s">
        <v>234</v>
      </c>
      <c r="B241" s="4">
        <v>1732.1</v>
      </c>
      <c r="C241" s="8">
        <v>627266099</v>
      </c>
      <c r="D241" s="8">
        <f t="shared" si="9"/>
        <v>362142</v>
      </c>
      <c r="E241" s="62">
        <f t="shared" si="11"/>
        <v>787.08</v>
      </c>
      <c r="F241" s="3">
        <f t="shared" si="10"/>
        <v>1363301</v>
      </c>
    </row>
    <row r="242" spans="1:6" ht="15">
      <c r="A242" s="2" t="s">
        <v>235</v>
      </c>
      <c r="B242" s="4">
        <v>242</v>
      </c>
      <c r="C242" s="8">
        <v>159267604</v>
      </c>
      <c r="D242" s="8">
        <f t="shared" si="9"/>
        <v>658131</v>
      </c>
      <c r="E242" s="62">
        <f t="shared" si="11"/>
      </c>
      <c r="F242" s="3">
        <f t="shared" si="10"/>
        <v>0</v>
      </c>
    </row>
    <row r="243" spans="1:6" ht="15">
      <c r="A243" s="2" t="s">
        <v>236</v>
      </c>
      <c r="B243" s="4">
        <v>153.3</v>
      </c>
      <c r="C243" s="8">
        <v>57976248</v>
      </c>
      <c r="D243" s="8">
        <f t="shared" si="9"/>
        <v>378188</v>
      </c>
      <c r="E243" s="62">
        <f t="shared" si="11"/>
        <v>741.51</v>
      </c>
      <c r="F243" s="3">
        <f t="shared" si="10"/>
        <v>113673</v>
      </c>
    </row>
    <row r="244" spans="1:6" ht="15">
      <c r="A244" s="2" t="s">
        <v>237</v>
      </c>
      <c r="B244" s="4">
        <v>3.5</v>
      </c>
      <c r="C244" s="8">
        <v>6878467</v>
      </c>
      <c r="D244" s="8">
        <f t="shared" si="9"/>
        <v>1965276</v>
      </c>
      <c r="E244" s="62">
        <f t="shared" si="11"/>
      </c>
      <c r="F244" s="3">
        <f t="shared" si="10"/>
        <v>0</v>
      </c>
    </row>
    <row r="245" spans="1:6" ht="15">
      <c r="A245" s="2" t="s">
        <v>238</v>
      </c>
      <c r="B245" s="4">
        <v>250.4</v>
      </c>
      <c r="C245" s="8">
        <v>141501259</v>
      </c>
      <c r="D245" s="8">
        <f t="shared" si="9"/>
        <v>565101</v>
      </c>
      <c r="E245" s="62">
        <f t="shared" si="11"/>
        <v>210.68</v>
      </c>
      <c r="F245" s="3">
        <f t="shared" si="10"/>
        <v>52754</v>
      </c>
    </row>
    <row r="246" spans="1:6" ht="15">
      <c r="A246" s="2" t="s">
        <v>239</v>
      </c>
      <c r="B246" s="4">
        <v>348.5</v>
      </c>
      <c r="C246" s="8">
        <v>141308200</v>
      </c>
      <c r="D246" s="8">
        <f t="shared" si="9"/>
        <v>405475</v>
      </c>
      <c r="E246" s="62">
        <f t="shared" si="11"/>
        <v>664.02</v>
      </c>
      <c r="F246" s="3">
        <f t="shared" si="10"/>
        <v>231411</v>
      </c>
    </row>
    <row r="247" spans="1:6" ht="15">
      <c r="A247" s="2" t="s">
        <v>240</v>
      </c>
      <c r="B247" s="4">
        <v>208.5</v>
      </c>
      <c r="C247" s="8">
        <v>128035118</v>
      </c>
      <c r="D247" s="8">
        <f t="shared" si="9"/>
        <v>614077</v>
      </c>
      <c r="E247" s="62">
        <f t="shared" si="11"/>
        <v>71.59</v>
      </c>
      <c r="F247" s="3">
        <f t="shared" si="10"/>
        <v>14927</v>
      </c>
    </row>
    <row r="248" spans="1:6" ht="15">
      <c r="A248" s="2" t="s">
        <v>241</v>
      </c>
      <c r="B248" s="4">
        <v>539.2</v>
      </c>
      <c r="C248" s="8">
        <v>329001365</v>
      </c>
      <c r="D248" s="8">
        <f t="shared" si="9"/>
        <v>610166</v>
      </c>
      <c r="E248" s="62">
        <f t="shared" si="11"/>
        <v>82.7</v>
      </c>
      <c r="F248" s="3">
        <f t="shared" si="10"/>
        <v>44592</v>
      </c>
    </row>
    <row r="249" spans="1:6" ht="15">
      <c r="A249" s="2" t="s">
        <v>242</v>
      </c>
      <c r="B249" s="4">
        <v>619.8</v>
      </c>
      <c r="C249" s="8">
        <v>200195647</v>
      </c>
      <c r="D249" s="8">
        <f t="shared" si="9"/>
        <v>323000</v>
      </c>
      <c r="E249" s="62">
        <f t="shared" si="11"/>
        <v>898.25</v>
      </c>
      <c r="F249" s="3">
        <f t="shared" si="10"/>
        <v>556735</v>
      </c>
    </row>
    <row r="250" spans="1:6" ht="15">
      <c r="A250" s="2" t="s">
        <v>243</v>
      </c>
      <c r="B250" s="4">
        <v>2150.5</v>
      </c>
      <c r="C250" s="8">
        <v>1642865833</v>
      </c>
      <c r="D250" s="8">
        <f t="shared" si="9"/>
        <v>763946</v>
      </c>
      <c r="E250" s="62">
        <f t="shared" si="11"/>
      </c>
      <c r="F250" s="3">
        <f t="shared" si="10"/>
        <v>0</v>
      </c>
    </row>
    <row r="251" spans="1:6" ht="15">
      <c r="A251" s="2" t="s">
        <v>244</v>
      </c>
      <c r="B251" s="4">
        <v>31.7</v>
      </c>
      <c r="C251" s="8">
        <v>17018634</v>
      </c>
      <c r="D251" s="8">
        <f t="shared" si="9"/>
        <v>536865</v>
      </c>
      <c r="E251" s="62">
        <f t="shared" si="11"/>
        <v>290.87</v>
      </c>
      <c r="F251" s="3">
        <f t="shared" si="10"/>
        <v>9221</v>
      </c>
    </row>
    <row r="252" spans="1:6" ht="15">
      <c r="A252" s="2" t="s">
        <v>245</v>
      </c>
      <c r="B252" s="4">
        <v>926.3</v>
      </c>
      <c r="C252" s="8">
        <v>1596439114</v>
      </c>
      <c r="D252" s="8">
        <f t="shared" si="9"/>
        <v>1723458</v>
      </c>
      <c r="E252" s="62">
        <f t="shared" si="11"/>
      </c>
      <c r="F252" s="3">
        <f t="shared" si="10"/>
        <v>0</v>
      </c>
    </row>
    <row r="253" spans="1:6" ht="15">
      <c r="A253" s="2" t="s">
        <v>246</v>
      </c>
      <c r="B253" s="4">
        <v>196.5</v>
      </c>
      <c r="C253" s="8">
        <v>202098058</v>
      </c>
      <c r="D253" s="8">
        <f t="shared" si="9"/>
        <v>1028489</v>
      </c>
      <c r="E253" s="62">
        <f t="shared" si="11"/>
      </c>
      <c r="F253" s="3">
        <f t="shared" si="10"/>
        <v>0</v>
      </c>
    </row>
    <row r="254" spans="1:6" ht="15">
      <c r="A254" s="2">
        <v>0</v>
      </c>
      <c r="B254" s="4">
        <v>0</v>
      </c>
      <c r="C254" s="8">
        <v>0</v>
      </c>
      <c r="D254" s="8">
        <f t="shared" si="9"/>
        <v>0</v>
      </c>
      <c r="E254" s="62">
        <f t="shared" si="11"/>
      </c>
      <c r="F254" s="3">
        <f t="shared" si="10"/>
        <v>0</v>
      </c>
    </row>
    <row r="255" spans="1:6" ht="15">
      <c r="A255" s="2">
        <v>0</v>
      </c>
      <c r="B255" s="4">
        <v>0</v>
      </c>
      <c r="C255" s="8">
        <v>0</v>
      </c>
      <c r="D255" s="8">
        <f t="shared" si="9"/>
        <v>0</v>
      </c>
      <c r="E255" s="62">
        <f t="shared" si="11"/>
      </c>
      <c r="F255" s="3">
        <f t="shared" si="10"/>
        <v>0</v>
      </c>
    </row>
    <row r="256" spans="1:6" ht="15">
      <c r="A256" s="2" t="s">
        <v>271</v>
      </c>
      <c r="B256" s="4">
        <v>0</v>
      </c>
      <c r="C256" s="8">
        <v>636742</v>
      </c>
      <c r="D256" s="8">
        <f t="shared" si="9"/>
        <v>0</v>
      </c>
      <c r="E256" s="62">
        <f t="shared" si="11"/>
      </c>
      <c r="F256" s="3">
        <f t="shared" si="10"/>
        <v>0</v>
      </c>
    </row>
    <row r="257" spans="1:6" ht="15">
      <c r="A257" s="2" t="s">
        <v>251</v>
      </c>
      <c r="B257" s="4">
        <v>0</v>
      </c>
      <c r="C257" s="8">
        <v>0</v>
      </c>
      <c r="D257" s="8">
        <f t="shared" si="9"/>
        <v>0</v>
      </c>
      <c r="E257" s="62">
        <f t="shared" si="11"/>
      </c>
      <c r="F257" s="3">
        <f t="shared" si="10"/>
        <v>0</v>
      </c>
    </row>
    <row r="258" spans="1:6" ht="15">
      <c r="A258" s="2" t="s">
        <v>252</v>
      </c>
      <c r="B258" s="4">
        <v>0</v>
      </c>
      <c r="C258" s="8">
        <v>14700</v>
      </c>
      <c r="D258" s="8">
        <f t="shared" si="9"/>
        <v>0</v>
      </c>
      <c r="E258" s="62">
        <f t="shared" si="11"/>
      </c>
      <c r="F258" s="3">
        <f t="shared" si="10"/>
        <v>0</v>
      </c>
    </row>
    <row r="259" spans="1:6" ht="15">
      <c r="A259" s="2" t="s">
        <v>253</v>
      </c>
      <c r="B259" s="4">
        <v>0</v>
      </c>
      <c r="C259" s="8">
        <v>27890</v>
      </c>
      <c r="D259" s="8">
        <f t="shared" si="9"/>
        <v>0</v>
      </c>
      <c r="E259" s="62">
        <f t="shared" si="11"/>
      </c>
      <c r="F259" s="3">
        <f t="shared" si="10"/>
        <v>0</v>
      </c>
    </row>
    <row r="260" spans="1:6" ht="15">
      <c r="A260" s="2" t="s">
        <v>254</v>
      </c>
      <c r="B260" s="4">
        <v>0</v>
      </c>
      <c r="C260" s="8">
        <v>129310</v>
      </c>
      <c r="D260" s="8">
        <f t="shared" si="9"/>
        <v>0</v>
      </c>
      <c r="E260" s="62">
        <f t="shared" si="11"/>
      </c>
      <c r="F260" s="3">
        <f t="shared" si="10"/>
        <v>0</v>
      </c>
    </row>
    <row r="261" spans="1:6" ht="15">
      <c r="A261" s="2" t="s">
        <v>255</v>
      </c>
      <c r="B261" s="4">
        <v>0</v>
      </c>
      <c r="C261" s="8">
        <v>0</v>
      </c>
      <c r="D261" s="8">
        <f t="shared" si="9"/>
        <v>0</v>
      </c>
      <c r="E261" s="62">
        <f t="shared" si="11"/>
      </c>
      <c r="F261" s="3">
        <f t="shared" si="10"/>
        <v>0</v>
      </c>
    </row>
    <row r="262" spans="1:6" ht="15">
      <c r="A262" s="2" t="s">
        <v>267</v>
      </c>
      <c r="B262" s="4">
        <v>0</v>
      </c>
      <c r="C262" s="8">
        <v>88203</v>
      </c>
      <c r="D262" s="8">
        <f t="shared" si="9"/>
        <v>0</v>
      </c>
      <c r="E262" s="62">
        <f t="shared" si="11"/>
      </c>
      <c r="F262" s="3">
        <f t="shared" si="10"/>
        <v>0</v>
      </c>
    </row>
    <row r="263" spans="1:6" ht="15">
      <c r="A263" s="2" t="s">
        <v>256</v>
      </c>
      <c r="B263" s="4">
        <v>0</v>
      </c>
      <c r="C263" s="8">
        <v>3400251</v>
      </c>
      <c r="D263" s="8">
        <f t="shared" si="9"/>
        <v>0</v>
      </c>
      <c r="E263" s="62">
        <f t="shared" si="11"/>
      </c>
      <c r="F263" s="3">
        <f t="shared" si="10"/>
        <v>0</v>
      </c>
    </row>
    <row r="264" spans="1:6" ht="15">
      <c r="A264" s="2" t="s">
        <v>257</v>
      </c>
      <c r="B264" s="4">
        <v>0</v>
      </c>
      <c r="C264" s="8">
        <v>0</v>
      </c>
      <c r="D264" s="8">
        <f t="shared" si="9"/>
        <v>0</v>
      </c>
      <c r="E264" s="62">
        <f t="shared" si="11"/>
      </c>
      <c r="F264" s="3">
        <f t="shared" si="10"/>
        <v>0</v>
      </c>
    </row>
    <row r="265" spans="1:6" ht="15">
      <c r="A265" s="2" t="s">
        <v>258</v>
      </c>
      <c r="B265" s="4">
        <v>0</v>
      </c>
      <c r="C265" s="8">
        <v>0</v>
      </c>
      <c r="D265" s="8">
        <f aca="true" t="shared" si="12" ref="D265:D270">IF(B265=0,0,ROUND(C265/B265,0))</f>
        <v>0</v>
      </c>
      <c r="E265" s="62">
        <f t="shared" si="11"/>
      </c>
      <c r="F265" s="3">
        <f aca="true" t="shared" si="13" ref="F265:F271">IF(E265="",0,ROUND(E265*B265,0))</f>
        <v>0</v>
      </c>
    </row>
    <row r="266" spans="1:6" ht="15">
      <c r="A266" s="2" t="s">
        <v>259</v>
      </c>
      <c r="B266" s="4">
        <v>0</v>
      </c>
      <c r="C266" s="8">
        <v>81840</v>
      </c>
      <c r="D266" s="8">
        <f t="shared" si="12"/>
        <v>0</v>
      </c>
      <c r="E266" s="62">
        <f aca="true" t="shared" si="14" ref="E266:E271">IF(B266=0,"",IF($D$7-D266&gt;0,ROUND(($D$7-D266)*$A$6*0.001,2),""))</f>
      </c>
      <c r="F266" s="3">
        <f t="shared" si="13"/>
        <v>0</v>
      </c>
    </row>
    <row r="267" spans="1:6" ht="15">
      <c r="A267" s="2" t="s">
        <v>268</v>
      </c>
      <c r="B267" s="4">
        <v>0</v>
      </c>
      <c r="C267" s="8">
        <v>0</v>
      </c>
      <c r="D267" s="8">
        <f t="shared" si="12"/>
        <v>0</v>
      </c>
      <c r="E267" s="62">
        <f t="shared" si="14"/>
      </c>
      <c r="F267" s="3">
        <f t="shared" si="13"/>
        <v>0</v>
      </c>
    </row>
    <row r="268" spans="1:6" ht="15">
      <c r="A268" s="2" t="s">
        <v>260</v>
      </c>
      <c r="B268" s="4">
        <v>0</v>
      </c>
      <c r="C268" s="8">
        <v>2980615</v>
      </c>
      <c r="D268" s="8">
        <f t="shared" si="12"/>
        <v>0</v>
      </c>
      <c r="E268" s="62">
        <f t="shared" si="14"/>
      </c>
      <c r="F268" s="3">
        <f t="shared" si="13"/>
        <v>0</v>
      </c>
    </row>
    <row r="269" spans="1:6" ht="15">
      <c r="A269" s="2" t="s">
        <v>269</v>
      </c>
      <c r="B269" s="4">
        <v>0</v>
      </c>
      <c r="C269" s="8">
        <v>1355260</v>
      </c>
      <c r="D269" s="8">
        <f t="shared" si="12"/>
        <v>0</v>
      </c>
      <c r="E269" s="62">
        <f t="shared" si="14"/>
      </c>
      <c r="F269" s="3">
        <f t="shared" si="13"/>
        <v>0</v>
      </c>
    </row>
    <row r="270" spans="1:6" ht="15">
      <c r="A270" s="2" t="s">
        <v>270</v>
      </c>
      <c r="B270" s="4">
        <v>0</v>
      </c>
      <c r="C270" s="8">
        <v>4949255</v>
      </c>
      <c r="D270" s="8">
        <f t="shared" si="12"/>
        <v>0</v>
      </c>
      <c r="E270" s="62">
        <f t="shared" si="14"/>
      </c>
      <c r="F270" s="3">
        <f t="shared" si="13"/>
        <v>0</v>
      </c>
    </row>
    <row r="271" spans="1:6" ht="15">
      <c r="A271" s="2">
        <v>0</v>
      </c>
      <c r="B271" s="4">
        <v>0</v>
      </c>
      <c r="C271" s="8">
        <v>0</v>
      </c>
      <c r="D271" s="2"/>
      <c r="E271" s="62">
        <f t="shared" si="14"/>
      </c>
      <c r="F271" s="3">
        <f t="shared" si="13"/>
        <v>0</v>
      </c>
    </row>
  </sheetData>
  <printOptions/>
  <pageMargins left="0.86" right="0.75" top="0.82" bottom="0.58" header="0.3" footer="0.26"/>
  <pageSetup horizontalDpi="600" verticalDpi="600" orientation="landscape" scale="85" r:id="rId1"/>
  <headerFooter alignWithMargins="0">
    <oddHeader>&amp;L&amp;8Info Services
NH Department of Education&amp;C&amp;"Arial,Bold"FY06 Equitable Education Aid
Enhanced Equalization Component
&amp;R&amp;9August 1, 2005&amp;8
</oddHeader>
    <oddFooter>&amp;L&amp;8&amp;F / &amp;A&amp;C&amp;8page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70"/>
  <sheetViews>
    <sheetView tabSelected="1"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277" sqref="E277"/>
    </sheetView>
  </sheetViews>
  <sheetFormatPr defaultColWidth="8.88671875" defaultRowHeight="15"/>
  <cols>
    <col min="1" max="1" width="10.88671875" style="55" customWidth="1"/>
    <col min="2" max="2" width="9.5546875" style="4" customWidth="1"/>
    <col min="3" max="3" width="14.3359375" style="0" customWidth="1"/>
    <col min="4" max="4" width="14.10546875" style="0" customWidth="1"/>
    <col min="5" max="5" width="17.10546875" style="0" customWidth="1"/>
    <col min="6" max="6" width="10.99609375" style="1" customWidth="1"/>
    <col min="7" max="7" width="10.21484375" style="8" hidden="1" customWidth="1"/>
    <col min="8" max="8" width="10.10546875" style="8" customWidth="1"/>
    <col min="9" max="9" width="11.21484375" style="1" customWidth="1"/>
    <col min="10" max="10" width="11.5546875" style="0" customWidth="1"/>
    <col min="11" max="11" width="10.88671875" style="0" customWidth="1"/>
    <col min="12" max="12" width="13.21484375" style="0" customWidth="1"/>
  </cols>
  <sheetData>
    <row r="1" spans="1:12" ht="15.75">
      <c r="A1" s="6" t="s">
        <v>333</v>
      </c>
      <c r="E1" s="6" t="s">
        <v>303</v>
      </c>
      <c r="F1" s="6" t="s">
        <v>333</v>
      </c>
      <c r="H1" s="18" t="s">
        <v>333</v>
      </c>
      <c r="I1" s="6" t="s">
        <v>333</v>
      </c>
      <c r="J1" s="6" t="s">
        <v>361</v>
      </c>
      <c r="K1" s="84"/>
      <c r="L1" s="6"/>
    </row>
    <row r="2" spans="1:12" s="25" customFormat="1" ht="15.75" customHeight="1">
      <c r="A2" s="6" t="s">
        <v>362</v>
      </c>
      <c r="B2" s="16" t="s">
        <v>289</v>
      </c>
      <c r="C2" s="6" t="s">
        <v>283</v>
      </c>
      <c r="D2" s="6" t="s">
        <v>282</v>
      </c>
      <c r="E2" s="6" t="str">
        <f>"SPED &amp; F/R @ "&amp;TEXT('Target Aid'!H6,"$0,000")</f>
        <v>SPED &amp; F/R @ $3,917</v>
      </c>
      <c r="F2" s="6" t="s">
        <v>247</v>
      </c>
      <c r="G2" s="18" t="s">
        <v>285</v>
      </c>
      <c r="H2" s="18" t="s">
        <v>336</v>
      </c>
      <c r="I2" s="6" t="s">
        <v>346</v>
      </c>
      <c r="J2" s="57">
        <v>363000000</v>
      </c>
      <c r="K2" s="84"/>
      <c r="L2" s="6"/>
    </row>
    <row r="3" spans="1:12" s="25" customFormat="1" ht="13.5" customHeight="1">
      <c r="A3" s="6" t="s">
        <v>282</v>
      </c>
      <c r="B3" s="16" t="s">
        <v>0</v>
      </c>
      <c r="C3" s="6" t="s">
        <v>296</v>
      </c>
      <c r="D3" s="6" t="s">
        <v>296</v>
      </c>
      <c r="E3" s="6" t="s">
        <v>342</v>
      </c>
      <c r="F3" s="6" t="s">
        <v>346</v>
      </c>
      <c r="G3" s="18" t="s">
        <v>248</v>
      </c>
      <c r="H3" s="18" t="s">
        <v>359</v>
      </c>
      <c r="I3" s="6" t="s">
        <v>337</v>
      </c>
      <c r="J3" s="6" t="s">
        <v>282</v>
      </c>
      <c r="K3" s="6" t="s">
        <v>247</v>
      </c>
      <c r="L3" s="6"/>
    </row>
    <row r="4" spans="1:12" s="25" customFormat="1" ht="13.5" customHeight="1">
      <c r="A4" s="6" t="s">
        <v>363</v>
      </c>
      <c r="B4" s="16"/>
      <c r="C4" s="6" t="s">
        <v>276</v>
      </c>
      <c r="D4" s="6" t="s">
        <v>276</v>
      </c>
      <c r="E4" s="6" t="s">
        <v>348</v>
      </c>
      <c r="F4" s="6" t="s">
        <v>322</v>
      </c>
      <c r="G4" s="59" t="s">
        <v>323</v>
      </c>
      <c r="H4" s="78">
        <v>0.85</v>
      </c>
      <c r="I4" s="6" t="s">
        <v>338</v>
      </c>
      <c r="J4" s="6" t="s">
        <v>286</v>
      </c>
      <c r="K4" s="6" t="s">
        <v>365</v>
      </c>
      <c r="L4" s="6"/>
    </row>
    <row r="5" spans="1:12" s="25" customFormat="1" ht="15.75">
      <c r="A5" s="79">
        <f>J5</f>
        <v>2.8400000000000003</v>
      </c>
      <c r="B5" s="16" t="s">
        <v>291</v>
      </c>
      <c r="C5" s="6" t="s">
        <v>300</v>
      </c>
      <c r="D5" s="6" t="s">
        <v>300</v>
      </c>
      <c r="E5" s="6" t="s">
        <v>350</v>
      </c>
      <c r="F5" s="6" t="s">
        <v>323</v>
      </c>
      <c r="G5" s="8"/>
      <c r="H5" s="15" t="s">
        <v>360</v>
      </c>
      <c r="I5" s="6" t="s">
        <v>336</v>
      </c>
      <c r="J5" s="61">
        <f>ROUND((J2/'Enhanced Aid'!C7)*1000,3)+0.003</f>
        <v>2.8400000000000003</v>
      </c>
      <c r="K5" s="6" t="s">
        <v>366</v>
      </c>
      <c r="L5" s="6"/>
    </row>
    <row r="6" spans="1:12" s="25" customFormat="1" ht="15.75">
      <c r="A6" s="66" t="s">
        <v>347</v>
      </c>
      <c r="C6" s="36" t="s">
        <v>301</v>
      </c>
      <c r="D6" s="6" t="s">
        <v>302</v>
      </c>
      <c r="E6" s="6" t="s">
        <v>343</v>
      </c>
      <c r="F6" s="26"/>
      <c r="G6" s="8"/>
      <c r="H6" s="6" t="s">
        <v>337</v>
      </c>
      <c r="I6" s="26"/>
      <c r="J6" s="6" t="s">
        <v>353</v>
      </c>
      <c r="L6" s="6"/>
    </row>
    <row r="7" spans="1:11" s="17" customFormat="1" ht="15.75">
      <c r="A7" s="85" t="s">
        <v>262</v>
      </c>
      <c r="B7" s="86">
        <f>SUM(B9:B271)</f>
        <v>200153.80000000005</v>
      </c>
      <c r="C7" s="87">
        <f>SUM(C9:C271)</f>
        <v>143401751</v>
      </c>
      <c r="D7" s="87">
        <f>SUM(D9:D271)</f>
        <v>62331599</v>
      </c>
      <c r="E7" s="87">
        <f>SUM(E9:E271)</f>
        <v>250394456</v>
      </c>
      <c r="F7" s="87">
        <f aca="true" t="shared" si="0" ref="F7:K7">SUM(F9:F271)</f>
        <v>456127806</v>
      </c>
      <c r="G7" s="87">
        <f t="shared" si="0"/>
        <v>454432433</v>
      </c>
      <c r="H7" s="87">
        <f t="shared" si="0"/>
        <v>16684328</v>
      </c>
      <c r="I7" s="87">
        <f t="shared" si="0"/>
        <v>472812134</v>
      </c>
      <c r="J7" s="87">
        <f t="shared" si="0"/>
        <v>363392367</v>
      </c>
      <c r="K7" s="87">
        <f t="shared" si="0"/>
        <v>836204501</v>
      </c>
    </row>
    <row r="8" spans="1:9" s="38" customFormat="1" ht="15">
      <c r="A8" s="54"/>
      <c r="B8" s="39"/>
      <c r="F8" s="40"/>
      <c r="G8" s="8"/>
      <c r="H8" s="41"/>
      <c r="I8" s="40"/>
    </row>
    <row r="9" spans="1:11" ht="15.75">
      <c r="A9" s="55" t="s">
        <v>2</v>
      </c>
      <c r="B9" s="4">
        <v>145.8</v>
      </c>
      <c r="C9" s="8">
        <f>'Local Equal Aid'!H9</f>
        <v>189200</v>
      </c>
      <c r="D9" s="3">
        <f>'Enhanced Aid'!F9</f>
        <v>70599</v>
      </c>
      <c r="E9" s="8">
        <f>'Target Aid'!L9</f>
        <v>157355</v>
      </c>
      <c r="F9" s="17">
        <f>C9+E9+D9</f>
        <v>417154</v>
      </c>
      <c r="G9" s="8">
        <v>446645</v>
      </c>
      <c r="H9" s="8">
        <f aca="true" t="shared" si="1" ref="H9:H72">IF(G9*$H$4&gt;F9,ROUND(G9*$H$4,0)-F9,0)</f>
        <v>0</v>
      </c>
      <c r="I9" s="17">
        <f aca="true" t="shared" si="2" ref="I9:I72">F9+H9</f>
        <v>417154</v>
      </c>
      <c r="J9" s="8">
        <f>ROUND('Enhanced Aid'!C9*$J$5*0.001,0)</f>
        <v>194110</v>
      </c>
      <c r="K9" s="8">
        <f>I9+J9</f>
        <v>611264</v>
      </c>
    </row>
    <row r="10" spans="1:11" ht="15.75">
      <c r="A10" s="55" t="s">
        <v>3</v>
      </c>
      <c r="B10" s="4">
        <v>130.7</v>
      </c>
      <c r="C10" s="8">
        <f>'Local Equal Aid'!H10</f>
        <v>82187</v>
      </c>
      <c r="D10" s="3">
        <f>'Enhanced Aid'!F10</f>
        <v>7169</v>
      </c>
      <c r="E10" s="8">
        <f>'Target Aid'!L10</f>
        <v>371488</v>
      </c>
      <c r="F10" s="17">
        <f aca="true" t="shared" si="3" ref="F10:F73">C10+E10+D10</f>
        <v>460844</v>
      </c>
      <c r="G10" s="8">
        <v>450872</v>
      </c>
      <c r="H10" s="8">
        <f t="shared" si="1"/>
        <v>0</v>
      </c>
      <c r="I10" s="17">
        <f t="shared" si="2"/>
        <v>460844</v>
      </c>
      <c r="J10" s="8">
        <f>ROUND('Enhanced Aid'!C10*$J$5*0.001,0)</f>
        <v>230125</v>
      </c>
      <c r="K10" s="8">
        <f aca="true" t="shared" si="4" ref="K10:K73">I10+J10</f>
        <v>690969</v>
      </c>
    </row>
    <row r="11" spans="1:11" ht="15.75">
      <c r="A11" s="55" t="s">
        <v>4</v>
      </c>
      <c r="B11" s="4">
        <v>261.6</v>
      </c>
      <c r="C11" s="8">
        <f>'Local Equal Aid'!H11</f>
        <v>233758</v>
      </c>
      <c r="D11" s="3">
        <f>'Enhanced Aid'!F11</f>
        <v>57413</v>
      </c>
      <c r="E11" s="8">
        <f>'Target Aid'!L11</f>
        <v>368973</v>
      </c>
      <c r="F11" s="17">
        <f t="shared" si="3"/>
        <v>660144</v>
      </c>
      <c r="G11" s="8">
        <v>715015</v>
      </c>
      <c r="H11" s="8">
        <f t="shared" si="1"/>
        <v>0</v>
      </c>
      <c r="I11" s="17">
        <f t="shared" si="2"/>
        <v>660144</v>
      </c>
      <c r="J11" s="8">
        <f>ROUND('Enhanced Aid'!C11*$J$5*0.001,0)</f>
        <v>417540</v>
      </c>
      <c r="K11" s="8">
        <f t="shared" si="4"/>
        <v>1077684</v>
      </c>
    </row>
    <row r="12" spans="1:11" ht="15.75">
      <c r="A12" s="55" t="s">
        <v>5</v>
      </c>
      <c r="B12" s="4">
        <v>782.3</v>
      </c>
      <c r="C12" s="8">
        <f>'Local Equal Aid'!H12</f>
        <v>1791318</v>
      </c>
      <c r="D12" s="3">
        <f>'Enhanced Aid'!F12</f>
        <v>781432</v>
      </c>
      <c r="E12" s="8">
        <f>'Target Aid'!L12</f>
        <v>1248922</v>
      </c>
      <c r="F12" s="17">
        <f t="shared" si="3"/>
        <v>3821672</v>
      </c>
      <c r="G12" s="8">
        <v>3615484</v>
      </c>
      <c r="H12" s="8">
        <f t="shared" si="1"/>
        <v>0</v>
      </c>
      <c r="I12" s="17">
        <f t="shared" si="2"/>
        <v>3821672</v>
      </c>
      <c r="J12" s="8">
        <f>ROUND('Enhanced Aid'!C12*$J$5*0.001,0)</f>
        <v>638884</v>
      </c>
      <c r="K12" s="8">
        <f t="shared" si="4"/>
        <v>4460556</v>
      </c>
    </row>
    <row r="13" spans="1:11" ht="15.75">
      <c r="A13" s="55" t="s">
        <v>6</v>
      </c>
      <c r="B13" s="4">
        <v>335.8</v>
      </c>
      <c r="C13" s="8">
        <f>'Local Equal Aid'!H13</f>
        <v>491584</v>
      </c>
      <c r="D13" s="3">
        <f>'Enhanced Aid'!F13</f>
        <v>299423</v>
      </c>
      <c r="E13" s="8">
        <f>'Target Aid'!L13</f>
        <v>507598</v>
      </c>
      <c r="F13" s="17">
        <f t="shared" si="3"/>
        <v>1298605</v>
      </c>
      <c r="G13" s="8">
        <v>1200217</v>
      </c>
      <c r="H13" s="8">
        <f t="shared" si="1"/>
        <v>0</v>
      </c>
      <c r="I13" s="17">
        <f t="shared" si="2"/>
        <v>1298605</v>
      </c>
      <c r="J13" s="8">
        <f>ROUND('Enhanced Aid'!C13*$J$5*0.001,0)</f>
        <v>310243</v>
      </c>
      <c r="K13" s="8">
        <f t="shared" si="4"/>
        <v>1608848</v>
      </c>
    </row>
    <row r="14" spans="1:11" ht="15.75">
      <c r="A14" s="55" t="s">
        <v>7</v>
      </c>
      <c r="B14" s="4">
        <v>691.4</v>
      </c>
      <c r="C14" s="8">
        <f>'Local Equal Aid'!H14</f>
        <v>0</v>
      </c>
      <c r="D14" s="3">
        <f>'Enhanced Aid'!F14</f>
        <v>0</v>
      </c>
      <c r="E14" s="8">
        <f>'Target Aid'!L14</f>
        <v>0</v>
      </c>
      <c r="F14" s="17">
        <f t="shared" si="3"/>
        <v>0</v>
      </c>
      <c r="G14" s="8">
        <v>0</v>
      </c>
      <c r="H14" s="8">
        <f t="shared" si="1"/>
        <v>0</v>
      </c>
      <c r="I14" s="17">
        <f t="shared" si="2"/>
        <v>0</v>
      </c>
      <c r="J14" s="8">
        <f>ROUND('Enhanced Aid'!C14*$J$5*0.001,0)</f>
        <v>3497317</v>
      </c>
      <c r="K14" s="8">
        <f t="shared" si="4"/>
        <v>3497317</v>
      </c>
    </row>
    <row r="15" spans="1:11" ht="15.75">
      <c r="A15" s="55" t="s">
        <v>8</v>
      </c>
      <c r="B15" s="4">
        <v>2404.3</v>
      </c>
      <c r="C15" s="8">
        <f>'Local Equal Aid'!H15</f>
        <v>512068</v>
      </c>
      <c r="D15" s="3">
        <f>'Enhanced Aid'!F15</f>
        <v>243916</v>
      </c>
      <c r="E15" s="8">
        <f>'Target Aid'!L15</f>
        <v>0</v>
      </c>
      <c r="F15" s="17">
        <f t="shared" si="3"/>
        <v>755984</v>
      </c>
      <c r="G15" s="8">
        <v>4079563</v>
      </c>
      <c r="H15" s="8">
        <f t="shared" si="1"/>
        <v>2711645</v>
      </c>
      <c r="I15" s="17">
        <f t="shared" si="2"/>
        <v>3467629</v>
      </c>
      <c r="J15" s="8">
        <f>ROUND('Enhanced Aid'!C15*$J$5*0.001,0)</f>
        <v>4121243</v>
      </c>
      <c r="K15" s="8">
        <f t="shared" si="4"/>
        <v>7588872</v>
      </c>
    </row>
    <row r="16" spans="1:11" ht="15.75">
      <c r="A16" s="55" t="s">
        <v>9</v>
      </c>
      <c r="B16" s="4">
        <v>335.7</v>
      </c>
      <c r="C16" s="8">
        <f>'Local Equal Aid'!H16</f>
        <v>229048</v>
      </c>
      <c r="D16" s="3">
        <f>'Enhanced Aid'!F16</f>
        <v>0</v>
      </c>
      <c r="E16" s="8">
        <f>'Target Aid'!L16</f>
        <v>452349</v>
      </c>
      <c r="F16" s="17">
        <f t="shared" si="3"/>
        <v>681397</v>
      </c>
      <c r="G16" s="8">
        <v>694301</v>
      </c>
      <c r="H16" s="8">
        <f t="shared" si="1"/>
        <v>0</v>
      </c>
      <c r="I16" s="17">
        <f t="shared" si="2"/>
        <v>681397</v>
      </c>
      <c r="J16" s="8">
        <f>ROUND('Enhanced Aid'!C16*$J$5*0.001,0)</f>
        <v>617423</v>
      </c>
      <c r="K16" s="8">
        <f t="shared" si="4"/>
        <v>1298820</v>
      </c>
    </row>
    <row r="17" spans="1:11" ht="15.75">
      <c r="A17" s="55" t="s">
        <v>10</v>
      </c>
      <c r="B17" s="4">
        <v>522.5</v>
      </c>
      <c r="C17" s="8">
        <f>'Local Equal Aid'!H17</f>
        <v>977702</v>
      </c>
      <c r="D17" s="3">
        <f>'Enhanced Aid'!F17</f>
        <v>440666</v>
      </c>
      <c r="E17" s="8">
        <f>'Target Aid'!L17</f>
        <v>993476</v>
      </c>
      <c r="F17" s="17">
        <f t="shared" si="3"/>
        <v>2411844</v>
      </c>
      <c r="G17" s="8">
        <v>2058765</v>
      </c>
      <c r="H17" s="8">
        <f t="shared" si="1"/>
        <v>0</v>
      </c>
      <c r="I17" s="17">
        <f t="shared" si="2"/>
        <v>2411844</v>
      </c>
      <c r="J17" s="8">
        <f>ROUND('Enhanced Aid'!C17*$J$5*0.001,0)</f>
        <v>507966</v>
      </c>
      <c r="K17" s="8">
        <f t="shared" si="4"/>
        <v>2919810</v>
      </c>
    </row>
    <row r="18" spans="1:11" ht="15.75">
      <c r="A18" s="55" t="s">
        <v>11</v>
      </c>
      <c r="B18" s="4">
        <v>268.8</v>
      </c>
      <c r="C18" s="8">
        <f>'Local Equal Aid'!H18</f>
        <v>92497</v>
      </c>
      <c r="D18" s="3">
        <f>'Enhanced Aid'!F18</f>
        <v>0</v>
      </c>
      <c r="E18" s="8">
        <f>'Target Aid'!L18</f>
        <v>469016</v>
      </c>
      <c r="F18" s="17">
        <f t="shared" si="3"/>
        <v>561513</v>
      </c>
      <c r="G18" s="8">
        <v>728262</v>
      </c>
      <c r="H18" s="8">
        <f t="shared" si="1"/>
        <v>57510</v>
      </c>
      <c r="I18" s="17">
        <f t="shared" si="2"/>
        <v>619023</v>
      </c>
      <c r="J18" s="8">
        <f>ROUND('Enhanced Aid'!C18*$J$5*0.001,0)</f>
        <v>497446</v>
      </c>
      <c r="K18" s="8">
        <f t="shared" si="4"/>
        <v>1116469</v>
      </c>
    </row>
    <row r="19" spans="1:11" ht="15.75">
      <c r="A19" s="55" t="s">
        <v>12</v>
      </c>
      <c r="B19" s="4">
        <v>1017.9</v>
      </c>
      <c r="C19" s="8">
        <f>'Local Equal Aid'!H19</f>
        <v>0</v>
      </c>
      <c r="D19" s="3">
        <f>'Enhanced Aid'!F19</f>
        <v>0</v>
      </c>
      <c r="E19" s="8">
        <f>'Target Aid'!L19</f>
        <v>867442</v>
      </c>
      <c r="F19" s="17">
        <f t="shared" si="3"/>
        <v>867442</v>
      </c>
      <c r="G19" s="8">
        <v>817594</v>
      </c>
      <c r="H19" s="8">
        <f t="shared" si="1"/>
        <v>0</v>
      </c>
      <c r="I19" s="17">
        <f t="shared" si="2"/>
        <v>867442</v>
      </c>
      <c r="J19" s="8">
        <f>ROUND('Enhanced Aid'!C19*$J$5*0.001,0)</f>
        <v>2486112</v>
      </c>
      <c r="K19" s="8">
        <f t="shared" si="4"/>
        <v>3353554</v>
      </c>
    </row>
    <row r="20" spans="1:11" ht="15.75">
      <c r="A20" s="55" t="s">
        <v>13</v>
      </c>
      <c r="B20" s="4">
        <v>909</v>
      </c>
      <c r="C20" s="8">
        <f>'Local Equal Aid'!H20</f>
        <v>458672</v>
      </c>
      <c r="D20" s="3">
        <f>'Enhanced Aid'!F20</f>
        <v>172492</v>
      </c>
      <c r="E20" s="8">
        <f>'Target Aid'!L20</f>
        <v>771228</v>
      </c>
      <c r="F20" s="17">
        <f t="shared" si="3"/>
        <v>1402392</v>
      </c>
      <c r="G20" s="8">
        <v>1819002</v>
      </c>
      <c r="H20" s="8">
        <f t="shared" si="1"/>
        <v>143760</v>
      </c>
      <c r="I20" s="17">
        <f t="shared" si="2"/>
        <v>1546152</v>
      </c>
      <c r="J20" s="8">
        <f>ROUND('Enhanced Aid'!C20*$J$5*0.001,0)</f>
        <v>1477856</v>
      </c>
      <c r="K20" s="8">
        <f t="shared" si="4"/>
        <v>3024008</v>
      </c>
    </row>
    <row r="21" spans="1:11" ht="15.75">
      <c r="A21" s="55" t="s">
        <v>14</v>
      </c>
      <c r="B21" s="4">
        <v>778</v>
      </c>
      <c r="C21" s="8">
        <f>'Local Equal Aid'!H21</f>
        <v>943372</v>
      </c>
      <c r="D21" s="3">
        <f>'Enhanced Aid'!F21</f>
        <v>363116</v>
      </c>
      <c r="E21" s="8">
        <f>'Target Aid'!L21</f>
        <v>991625</v>
      </c>
      <c r="F21" s="17">
        <f t="shared" si="3"/>
        <v>2298113</v>
      </c>
      <c r="G21" s="8">
        <v>2160375</v>
      </c>
      <c r="H21" s="8">
        <f t="shared" si="1"/>
        <v>0</v>
      </c>
      <c r="I21" s="17">
        <f t="shared" si="2"/>
        <v>2298113</v>
      </c>
      <c r="J21" s="8">
        <f>ROUND('Enhanced Aid'!C21*$J$5*0.001,0)</f>
        <v>1049399</v>
      </c>
      <c r="K21" s="8">
        <f t="shared" si="4"/>
        <v>3347512</v>
      </c>
    </row>
    <row r="22" spans="1:11" ht="15.75">
      <c r="A22" s="55" t="s">
        <v>15</v>
      </c>
      <c r="B22" s="4">
        <v>1280.3</v>
      </c>
      <c r="C22" s="8">
        <f>'Local Equal Aid'!H22</f>
        <v>1273924</v>
      </c>
      <c r="D22" s="3">
        <f>'Enhanced Aid'!F22</f>
        <v>395946</v>
      </c>
      <c r="E22" s="8">
        <f>'Target Aid'!L22</f>
        <v>1580913</v>
      </c>
      <c r="F22" s="17">
        <f t="shared" si="3"/>
        <v>3250783</v>
      </c>
      <c r="G22" s="8">
        <v>3162439</v>
      </c>
      <c r="H22" s="8">
        <f t="shared" si="1"/>
        <v>0</v>
      </c>
      <c r="I22" s="17">
        <f t="shared" si="2"/>
        <v>3250783</v>
      </c>
      <c r="J22" s="8">
        <f>ROUND('Enhanced Aid'!C22*$J$5*0.001,0)</f>
        <v>1928522</v>
      </c>
      <c r="K22" s="8">
        <f t="shared" si="4"/>
        <v>5179305</v>
      </c>
    </row>
    <row r="23" spans="1:11" ht="15.75">
      <c r="A23" s="55" t="s">
        <v>16</v>
      </c>
      <c r="B23" s="4">
        <v>449.2</v>
      </c>
      <c r="C23" s="8">
        <f>'Local Equal Aid'!H23</f>
        <v>0</v>
      </c>
      <c r="D23" s="3">
        <f>'Enhanced Aid'!F23</f>
        <v>0</v>
      </c>
      <c r="E23" s="8">
        <f>'Target Aid'!L23</f>
        <v>0</v>
      </c>
      <c r="F23" s="17">
        <f t="shared" si="3"/>
        <v>0</v>
      </c>
      <c r="G23" s="8">
        <v>0</v>
      </c>
      <c r="H23" s="8">
        <f t="shared" si="1"/>
        <v>0</v>
      </c>
      <c r="I23" s="17">
        <f t="shared" si="2"/>
        <v>0</v>
      </c>
      <c r="J23" s="8">
        <f>ROUND('Enhanced Aid'!C23*$J$5*0.001,0)</f>
        <v>2092986</v>
      </c>
      <c r="K23" s="8">
        <f t="shared" si="4"/>
        <v>2092986</v>
      </c>
    </row>
    <row r="24" spans="1:11" ht="15.75">
      <c r="A24" s="55" t="s">
        <v>17</v>
      </c>
      <c r="B24" s="4">
        <v>141</v>
      </c>
      <c r="C24" s="8">
        <f>'Local Equal Aid'!H24</f>
        <v>116267</v>
      </c>
      <c r="D24" s="3">
        <f>'Enhanced Aid'!F24</f>
        <v>51858</v>
      </c>
      <c r="E24" s="8">
        <f>'Target Aid'!L24</f>
        <v>278653</v>
      </c>
      <c r="F24" s="17">
        <f t="shared" si="3"/>
        <v>446778</v>
      </c>
      <c r="G24" s="8">
        <v>398553</v>
      </c>
      <c r="H24" s="8">
        <f t="shared" si="1"/>
        <v>0</v>
      </c>
      <c r="I24" s="17">
        <f t="shared" si="2"/>
        <v>446778</v>
      </c>
      <c r="J24" s="8">
        <f>ROUND('Enhanced Aid'!C24*$J$5*0.001,0)</f>
        <v>204136</v>
      </c>
      <c r="K24" s="8">
        <f t="shared" si="4"/>
        <v>650914</v>
      </c>
    </row>
    <row r="25" spans="1:11" ht="15.75">
      <c r="A25" s="55" t="s">
        <v>18</v>
      </c>
      <c r="B25" s="4">
        <v>3515.6</v>
      </c>
      <c r="C25" s="8">
        <f>'Local Equal Aid'!H25</f>
        <v>0</v>
      </c>
      <c r="D25" s="3">
        <f>'Enhanced Aid'!F25</f>
        <v>0</v>
      </c>
      <c r="E25" s="8">
        <f>'Target Aid'!L25</f>
        <v>0</v>
      </c>
      <c r="F25" s="17">
        <f t="shared" si="3"/>
        <v>0</v>
      </c>
      <c r="G25" s="8">
        <v>3372780</v>
      </c>
      <c r="H25" s="8">
        <f t="shared" si="1"/>
        <v>2866863</v>
      </c>
      <c r="I25" s="17">
        <f t="shared" si="2"/>
        <v>2866863</v>
      </c>
      <c r="J25" s="8">
        <f>ROUND('Enhanced Aid'!C25*$J$5*0.001,0)</f>
        <v>8018791</v>
      </c>
      <c r="K25" s="8">
        <f t="shared" si="4"/>
        <v>10885654</v>
      </c>
    </row>
    <row r="26" spans="1:11" ht="15.75">
      <c r="A26" s="55" t="s">
        <v>19</v>
      </c>
      <c r="B26" s="4">
        <v>1192.5</v>
      </c>
      <c r="C26" s="8">
        <f>'Local Equal Aid'!H26</f>
        <v>1369646</v>
      </c>
      <c r="D26" s="3">
        <f>'Enhanced Aid'!F26</f>
        <v>671747</v>
      </c>
      <c r="E26" s="8">
        <f>'Target Aid'!L26</f>
        <v>1920219</v>
      </c>
      <c r="F26" s="17">
        <f t="shared" si="3"/>
        <v>3961612</v>
      </c>
      <c r="G26" s="8">
        <v>3502925</v>
      </c>
      <c r="H26" s="8">
        <f t="shared" si="1"/>
        <v>0</v>
      </c>
      <c r="I26" s="17">
        <f t="shared" si="2"/>
        <v>3961612</v>
      </c>
      <c r="J26" s="8">
        <f>ROUND('Enhanced Aid'!C26*$J$5*0.001,0)</f>
        <v>1493323</v>
      </c>
      <c r="K26" s="8">
        <f t="shared" si="4"/>
        <v>5454935</v>
      </c>
    </row>
    <row r="27" spans="1:11" ht="15.75">
      <c r="A27" s="55" t="s">
        <v>20</v>
      </c>
      <c r="B27" s="4">
        <v>235.5</v>
      </c>
      <c r="C27" s="8">
        <f>'Local Equal Aid'!H27</f>
        <v>406209</v>
      </c>
      <c r="D27" s="3">
        <f>'Enhanced Aid'!F27</f>
        <v>144206</v>
      </c>
      <c r="E27" s="8">
        <f>'Target Aid'!L27</f>
        <v>388483</v>
      </c>
      <c r="F27" s="17">
        <f t="shared" si="3"/>
        <v>938898</v>
      </c>
      <c r="G27" s="8">
        <v>875539</v>
      </c>
      <c r="H27" s="8">
        <f t="shared" si="1"/>
        <v>0</v>
      </c>
      <c r="I27" s="17">
        <f t="shared" si="2"/>
        <v>938898</v>
      </c>
      <c r="J27" s="8">
        <f>ROUND('Enhanced Aid'!C27*$J$5*0.001,0)</f>
        <v>283359</v>
      </c>
      <c r="K27" s="8">
        <f t="shared" si="4"/>
        <v>1222257</v>
      </c>
    </row>
    <row r="28" spans="1:11" ht="15.75">
      <c r="A28" s="55" t="s">
        <v>21</v>
      </c>
      <c r="B28" s="4">
        <v>33.8</v>
      </c>
      <c r="C28" s="8">
        <f>'Local Equal Aid'!H28</f>
        <v>15021</v>
      </c>
      <c r="D28" s="3">
        <f>'Enhanced Aid'!F28</f>
        <v>15399</v>
      </c>
      <c r="E28" s="8">
        <f>'Target Aid'!L28</f>
        <v>87504</v>
      </c>
      <c r="F28" s="17">
        <f t="shared" si="3"/>
        <v>117924</v>
      </c>
      <c r="G28" s="8">
        <v>79393</v>
      </c>
      <c r="H28" s="8">
        <f t="shared" si="1"/>
        <v>0</v>
      </c>
      <c r="I28" s="17">
        <f t="shared" si="2"/>
        <v>117924</v>
      </c>
      <c r="J28" s="8">
        <f>ROUND('Enhanced Aid'!C28*$J$5*0.001,0)</f>
        <v>45967</v>
      </c>
      <c r="K28" s="8">
        <f t="shared" si="4"/>
        <v>163891</v>
      </c>
    </row>
    <row r="29" spans="1:11" ht="15.75">
      <c r="A29" s="55" t="s">
        <v>22</v>
      </c>
      <c r="B29" s="4">
        <v>1444.4</v>
      </c>
      <c r="C29" s="8">
        <f>'Local Equal Aid'!H29</f>
        <v>3824916</v>
      </c>
      <c r="D29" s="3">
        <f>'Enhanced Aid'!F29</f>
        <v>1816737</v>
      </c>
      <c r="E29" s="8">
        <f>'Target Aid'!L29</f>
        <v>3001060</v>
      </c>
      <c r="F29" s="17">
        <f t="shared" si="3"/>
        <v>8642713</v>
      </c>
      <c r="G29" s="8">
        <v>7042647</v>
      </c>
      <c r="H29" s="8">
        <f t="shared" si="1"/>
        <v>0</v>
      </c>
      <c r="I29" s="17">
        <f t="shared" si="2"/>
        <v>8642713</v>
      </c>
      <c r="J29" s="8">
        <f>ROUND('Enhanced Aid'!C29*$J$5*0.001,0)</f>
        <v>805672</v>
      </c>
      <c r="K29" s="8">
        <f t="shared" si="4"/>
        <v>9448385</v>
      </c>
    </row>
    <row r="30" spans="1:11" ht="15.75">
      <c r="A30" s="55" t="s">
        <v>23</v>
      </c>
      <c r="B30" s="4">
        <v>386.8</v>
      </c>
      <c r="C30" s="8">
        <f>'Local Equal Aid'!H30</f>
        <v>254955</v>
      </c>
      <c r="D30" s="3">
        <f>'Enhanced Aid'!F30</f>
        <v>145073</v>
      </c>
      <c r="E30" s="8">
        <f>'Target Aid'!L30</f>
        <v>738073</v>
      </c>
      <c r="F30" s="17">
        <f t="shared" si="3"/>
        <v>1138101</v>
      </c>
      <c r="G30" s="8">
        <v>1101480</v>
      </c>
      <c r="H30" s="8">
        <f t="shared" si="1"/>
        <v>0</v>
      </c>
      <c r="I30" s="17">
        <f t="shared" si="2"/>
        <v>1138101</v>
      </c>
      <c r="J30" s="8">
        <f>ROUND('Enhanced Aid'!C30*$J$5*0.001,0)</f>
        <v>557187</v>
      </c>
      <c r="K30" s="8">
        <f t="shared" si="4"/>
        <v>1695288</v>
      </c>
    </row>
    <row r="31" spans="1:11" ht="15.75">
      <c r="A31" s="55" t="s">
        <v>24</v>
      </c>
      <c r="B31" s="4">
        <v>542.2</v>
      </c>
      <c r="C31" s="8">
        <f>'Local Equal Aid'!H31</f>
        <v>879335</v>
      </c>
      <c r="D31" s="3">
        <f>'Enhanced Aid'!F31</f>
        <v>387944</v>
      </c>
      <c r="E31" s="8">
        <f>'Target Aid'!L31</f>
        <v>954273</v>
      </c>
      <c r="F31" s="17">
        <f t="shared" si="3"/>
        <v>2221552</v>
      </c>
      <c r="G31" s="8">
        <v>1748442</v>
      </c>
      <c r="H31" s="8">
        <f t="shared" si="1"/>
        <v>0</v>
      </c>
      <c r="I31" s="17">
        <f t="shared" si="2"/>
        <v>2221552</v>
      </c>
      <c r="J31" s="8">
        <f>ROUND('Enhanced Aid'!C31*$J$5*0.001,0)</f>
        <v>596456</v>
      </c>
      <c r="K31" s="8">
        <f t="shared" si="4"/>
        <v>2818008</v>
      </c>
    </row>
    <row r="32" spans="1:11" ht="15.75">
      <c r="A32" s="55" t="s">
        <v>25</v>
      </c>
      <c r="B32" s="4">
        <v>1766.1</v>
      </c>
      <c r="C32" s="8">
        <f>'Local Equal Aid'!H32</f>
        <v>1630622</v>
      </c>
      <c r="D32" s="3">
        <f>'Enhanced Aid'!F32</f>
        <v>940731</v>
      </c>
      <c r="E32" s="8">
        <f>'Target Aid'!L32</f>
        <v>797415</v>
      </c>
      <c r="F32" s="17">
        <f t="shared" si="3"/>
        <v>3368768</v>
      </c>
      <c r="G32" s="8">
        <v>3530845</v>
      </c>
      <c r="H32" s="8">
        <f t="shared" si="1"/>
        <v>0</v>
      </c>
      <c r="I32" s="17">
        <f t="shared" si="2"/>
        <v>3368768</v>
      </c>
      <c r="J32" s="8">
        <f>ROUND('Enhanced Aid'!C32*$J$5*0.001,0)</f>
        <v>2265743</v>
      </c>
      <c r="K32" s="8">
        <f t="shared" si="4"/>
        <v>5634511</v>
      </c>
    </row>
    <row r="33" spans="1:11" ht="15.75">
      <c r="A33" s="55" t="s">
        <v>26</v>
      </c>
      <c r="B33" s="4">
        <v>264.6</v>
      </c>
      <c r="C33" s="8">
        <f>'Local Equal Aid'!H33</f>
        <v>123849</v>
      </c>
      <c r="D33" s="3">
        <f>'Enhanced Aid'!F33</f>
        <v>47961</v>
      </c>
      <c r="E33" s="8">
        <f>'Target Aid'!L33</f>
        <v>375502</v>
      </c>
      <c r="F33" s="17">
        <f t="shared" si="3"/>
        <v>547312</v>
      </c>
      <c r="G33" s="8">
        <v>547912</v>
      </c>
      <c r="H33" s="8">
        <f t="shared" si="1"/>
        <v>0</v>
      </c>
      <c r="I33" s="17">
        <f t="shared" si="2"/>
        <v>547312</v>
      </c>
      <c r="J33" s="8">
        <f>ROUND('Enhanced Aid'!C33*$J$5*0.001,0)</f>
        <v>432437</v>
      </c>
      <c r="K33" s="8">
        <f t="shared" si="4"/>
        <v>979749</v>
      </c>
    </row>
    <row r="34" spans="1:11" ht="15.75">
      <c r="A34" s="55" t="s">
        <v>27</v>
      </c>
      <c r="B34" s="4">
        <v>632.6</v>
      </c>
      <c r="C34" s="8">
        <f>'Local Equal Aid'!H34</f>
        <v>291274</v>
      </c>
      <c r="D34" s="3">
        <f>'Enhanced Aid'!F34</f>
        <v>90101</v>
      </c>
      <c r="E34" s="8">
        <f>'Target Aid'!L34</f>
        <v>522178</v>
      </c>
      <c r="F34" s="17">
        <f t="shared" si="3"/>
        <v>903553</v>
      </c>
      <c r="G34" s="8">
        <v>1023436</v>
      </c>
      <c r="H34" s="8">
        <f t="shared" si="1"/>
        <v>0</v>
      </c>
      <c r="I34" s="17">
        <f t="shared" si="2"/>
        <v>903553</v>
      </c>
      <c r="J34" s="8">
        <f>ROUND('Enhanced Aid'!C34*$J$5*0.001,0)</f>
        <v>1058424</v>
      </c>
      <c r="K34" s="8">
        <f t="shared" si="4"/>
        <v>1961977</v>
      </c>
    </row>
    <row r="35" spans="1:11" ht="15.75">
      <c r="A35" s="55" t="s">
        <v>28</v>
      </c>
      <c r="B35" s="4">
        <v>134.1</v>
      </c>
      <c r="C35" s="8">
        <f>'Local Equal Aid'!H35</f>
        <v>0</v>
      </c>
      <c r="D35" s="3">
        <f>'Enhanced Aid'!F35</f>
        <v>0</v>
      </c>
      <c r="E35" s="8">
        <f>'Target Aid'!L35</f>
        <v>0</v>
      </c>
      <c r="F35" s="17">
        <f t="shared" si="3"/>
        <v>0</v>
      </c>
      <c r="G35" s="8">
        <v>0</v>
      </c>
      <c r="H35" s="8">
        <f t="shared" si="1"/>
        <v>0</v>
      </c>
      <c r="I35" s="17">
        <f t="shared" si="2"/>
        <v>0</v>
      </c>
      <c r="J35" s="8">
        <f>ROUND('Enhanced Aid'!C35*$J$5*0.001,0)</f>
        <v>783913</v>
      </c>
      <c r="K35" s="8">
        <f t="shared" si="4"/>
        <v>783913</v>
      </c>
    </row>
    <row r="36" spans="1:11" ht="15.75">
      <c r="A36" s="55" t="s">
        <v>29</v>
      </c>
      <c r="B36" s="4">
        <v>492.7</v>
      </c>
      <c r="C36" s="8">
        <f>'Local Equal Aid'!H36</f>
        <v>0</v>
      </c>
      <c r="D36" s="3">
        <f>'Enhanced Aid'!F36</f>
        <v>0</v>
      </c>
      <c r="E36" s="8">
        <f>'Target Aid'!L36</f>
        <v>898990</v>
      </c>
      <c r="F36" s="17">
        <f t="shared" si="3"/>
        <v>898990</v>
      </c>
      <c r="G36" s="8">
        <v>966478</v>
      </c>
      <c r="H36" s="8">
        <f t="shared" si="1"/>
        <v>0</v>
      </c>
      <c r="I36" s="17">
        <f t="shared" si="2"/>
        <v>898990</v>
      </c>
      <c r="J36" s="8">
        <f>ROUND('Enhanced Aid'!C36*$J$5*0.001,0)</f>
        <v>1149994</v>
      </c>
      <c r="K36" s="8">
        <f t="shared" si="4"/>
        <v>2048984</v>
      </c>
    </row>
    <row r="37" spans="1:11" ht="15.75">
      <c r="A37" s="55" t="s">
        <v>30</v>
      </c>
      <c r="B37" s="4">
        <v>109.5</v>
      </c>
      <c r="C37" s="8">
        <f>'Local Equal Aid'!H37</f>
        <v>0</v>
      </c>
      <c r="D37" s="3">
        <f>'Enhanced Aid'!F37</f>
        <v>0</v>
      </c>
      <c r="E37" s="8">
        <f>'Target Aid'!L37</f>
        <v>77510</v>
      </c>
      <c r="F37" s="17">
        <f t="shared" si="3"/>
        <v>77510</v>
      </c>
      <c r="G37" s="8">
        <v>131849</v>
      </c>
      <c r="H37" s="8">
        <f t="shared" si="1"/>
        <v>34562</v>
      </c>
      <c r="I37" s="17">
        <f t="shared" si="2"/>
        <v>112072</v>
      </c>
      <c r="J37" s="8">
        <f>ROUND('Enhanced Aid'!C37*$J$5*0.001,0)</f>
        <v>242922</v>
      </c>
      <c r="K37" s="8">
        <f t="shared" si="4"/>
        <v>354994</v>
      </c>
    </row>
    <row r="38" spans="1:11" ht="15.75">
      <c r="A38" s="55" t="s">
        <v>31</v>
      </c>
      <c r="B38" s="4">
        <v>1031.6</v>
      </c>
      <c r="C38" s="8">
        <f>'Local Equal Aid'!H38</f>
        <v>1623532</v>
      </c>
      <c r="D38" s="3">
        <f>'Enhanced Aid'!F38</f>
        <v>680320</v>
      </c>
      <c r="E38" s="8">
        <f>'Target Aid'!L38</f>
        <v>725849</v>
      </c>
      <c r="F38" s="17">
        <f t="shared" si="3"/>
        <v>3029701</v>
      </c>
      <c r="G38" s="8">
        <v>2940348</v>
      </c>
      <c r="H38" s="8">
        <f t="shared" si="1"/>
        <v>0</v>
      </c>
      <c r="I38" s="17">
        <f t="shared" si="2"/>
        <v>3029701</v>
      </c>
      <c r="J38" s="8">
        <f>ROUND('Enhanced Aid'!C38*$J$5*0.001,0)</f>
        <v>1192617</v>
      </c>
      <c r="K38" s="8">
        <f t="shared" si="4"/>
        <v>4222318</v>
      </c>
    </row>
    <row r="39" spans="1:11" ht="15.75">
      <c r="A39" s="55" t="s">
        <v>32</v>
      </c>
      <c r="B39" s="4">
        <v>1</v>
      </c>
      <c r="C39" s="8">
        <f>'Local Equal Aid'!H39</f>
        <v>0</v>
      </c>
      <c r="D39" s="3">
        <f>'Enhanced Aid'!F39</f>
        <v>0</v>
      </c>
      <c r="E39" s="8">
        <f>'Target Aid'!L39</f>
        <v>0</v>
      </c>
      <c r="F39" s="17">
        <f t="shared" si="3"/>
        <v>0</v>
      </c>
      <c r="G39" s="8">
        <v>0</v>
      </c>
      <c r="H39" s="8">
        <f t="shared" si="1"/>
        <v>0</v>
      </c>
      <c r="I39" s="17">
        <f t="shared" si="2"/>
        <v>0</v>
      </c>
      <c r="J39" s="8">
        <f>ROUND('Enhanced Aid'!C39*$J$5*0.001,0)</f>
        <v>17763</v>
      </c>
      <c r="K39" s="8">
        <f t="shared" si="4"/>
        <v>17763</v>
      </c>
    </row>
    <row r="40" spans="1:11" ht="15.75">
      <c r="A40" s="55" t="s">
        <v>33</v>
      </c>
      <c r="B40" s="4">
        <v>453.5</v>
      </c>
      <c r="C40" s="8">
        <f>'Local Equal Aid'!H40</f>
        <v>350456</v>
      </c>
      <c r="D40" s="3">
        <f>'Enhanced Aid'!F40</f>
        <v>110536</v>
      </c>
      <c r="E40" s="8">
        <f>'Target Aid'!L40</f>
        <v>943596</v>
      </c>
      <c r="F40" s="17">
        <f t="shared" si="3"/>
        <v>1404588</v>
      </c>
      <c r="G40" s="8">
        <v>1373712</v>
      </c>
      <c r="H40" s="8">
        <f t="shared" si="1"/>
        <v>0</v>
      </c>
      <c r="I40" s="17">
        <f t="shared" si="2"/>
        <v>1404588</v>
      </c>
      <c r="J40" s="8">
        <f>ROUND('Enhanced Aid'!C40*$J$5*0.001,0)</f>
        <v>712824</v>
      </c>
      <c r="K40" s="8">
        <f t="shared" si="4"/>
        <v>2117412</v>
      </c>
    </row>
    <row r="41" spans="1:11" ht="15.75">
      <c r="A41" s="55" t="s">
        <v>34</v>
      </c>
      <c r="B41" s="4">
        <v>542.5</v>
      </c>
      <c r="C41" s="8">
        <f>'Local Equal Aid'!H41</f>
        <v>749871</v>
      </c>
      <c r="D41" s="3">
        <f>'Enhanced Aid'!F41</f>
        <v>302286</v>
      </c>
      <c r="E41" s="8">
        <f>'Target Aid'!L41</f>
        <v>709427</v>
      </c>
      <c r="F41" s="17">
        <f t="shared" si="3"/>
        <v>1761584</v>
      </c>
      <c r="G41" s="8">
        <v>1772406</v>
      </c>
      <c r="H41" s="8">
        <f t="shared" si="1"/>
        <v>0</v>
      </c>
      <c r="I41" s="17">
        <f t="shared" si="2"/>
        <v>1761584</v>
      </c>
      <c r="J41" s="8">
        <f>ROUND('Enhanced Aid'!C41*$J$5*0.001,0)</f>
        <v>682657</v>
      </c>
      <c r="K41" s="8">
        <f t="shared" si="4"/>
        <v>2444241</v>
      </c>
    </row>
    <row r="42" spans="1:11" ht="15.75">
      <c r="A42" s="55" t="s">
        <v>35</v>
      </c>
      <c r="B42" s="4">
        <v>650.7</v>
      </c>
      <c r="C42" s="8">
        <f>'Local Equal Aid'!H42</f>
        <v>350617</v>
      </c>
      <c r="D42" s="3">
        <f>'Enhanced Aid'!F42</f>
        <v>142139</v>
      </c>
      <c r="E42" s="8">
        <f>'Target Aid'!L42</f>
        <v>599590</v>
      </c>
      <c r="F42" s="17">
        <f t="shared" si="3"/>
        <v>1092346</v>
      </c>
      <c r="G42" s="8">
        <v>1333624</v>
      </c>
      <c r="H42" s="8">
        <f t="shared" si="1"/>
        <v>41234</v>
      </c>
      <c r="I42" s="17">
        <f t="shared" si="2"/>
        <v>1133580</v>
      </c>
      <c r="J42" s="8">
        <f>ROUND('Enhanced Aid'!C42*$J$5*0.001,0)</f>
        <v>1039250</v>
      </c>
      <c r="K42" s="8">
        <f t="shared" si="4"/>
        <v>2172830</v>
      </c>
    </row>
    <row r="43" spans="1:11" ht="15.75">
      <c r="A43" s="55" t="s">
        <v>36</v>
      </c>
      <c r="B43" s="4">
        <v>277.5</v>
      </c>
      <c r="C43" s="8">
        <f>'Local Equal Aid'!H43</f>
        <v>0</v>
      </c>
      <c r="D43" s="3">
        <f>'Enhanced Aid'!F43</f>
        <v>0</v>
      </c>
      <c r="E43" s="8">
        <f>'Target Aid'!L43</f>
        <v>193062</v>
      </c>
      <c r="F43" s="17">
        <f t="shared" si="3"/>
        <v>193062</v>
      </c>
      <c r="G43" s="8">
        <v>410692</v>
      </c>
      <c r="H43" s="8">
        <f t="shared" si="1"/>
        <v>156026</v>
      </c>
      <c r="I43" s="17">
        <f t="shared" si="2"/>
        <v>349088</v>
      </c>
      <c r="J43" s="8">
        <f>ROUND('Enhanced Aid'!C43*$J$5*0.001,0)</f>
        <v>631637</v>
      </c>
      <c r="K43" s="8">
        <f t="shared" si="4"/>
        <v>980725</v>
      </c>
    </row>
    <row r="44" spans="1:11" ht="15.75">
      <c r="A44" s="55" t="s">
        <v>37</v>
      </c>
      <c r="B44" s="4">
        <v>106.2</v>
      </c>
      <c r="C44" s="8">
        <f>'Local Equal Aid'!H44</f>
        <v>0</v>
      </c>
      <c r="D44" s="3">
        <f>'Enhanced Aid'!F44</f>
        <v>0</v>
      </c>
      <c r="E44" s="8">
        <f>'Target Aid'!L44</f>
        <v>0</v>
      </c>
      <c r="F44" s="17">
        <f t="shared" si="3"/>
        <v>0</v>
      </c>
      <c r="G44" s="8">
        <v>0</v>
      </c>
      <c r="H44" s="8">
        <f t="shared" si="1"/>
        <v>0</v>
      </c>
      <c r="I44" s="17">
        <f t="shared" si="2"/>
        <v>0</v>
      </c>
      <c r="J44" s="8">
        <f>ROUND('Enhanced Aid'!C44*$J$5*0.001,0)</f>
        <v>539324</v>
      </c>
      <c r="K44" s="8">
        <f t="shared" si="4"/>
        <v>539324</v>
      </c>
    </row>
    <row r="45" spans="1:11" ht="15.75">
      <c r="A45" s="55" t="s">
        <v>38</v>
      </c>
      <c r="B45" s="4">
        <v>122.2</v>
      </c>
      <c r="C45" s="8">
        <f>'Local Equal Aid'!H45</f>
        <v>0</v>
      </c>
      <c r="D45" s="3">
        <f>'Enhanced Aid'!F45</f>
        <v>0</v>
      </c>
      <c r="E45" s="8">
        <f>'Target Aid'!L45</f>
        <v>0</v>
      </c>
      <c r="F45" s="17">
        <f t="shared" si="3"/>
        <v>0</v>
      </c>
      <c r="G45" s="8">
        <v>0</v>
      </c>
      <c r="H45" s="8">
        <f t="shared" si="1"/>
        <v>0</v>
      </c>
      <c r="I45" s="17">
        <f t="shared" si="2"/>
        <v>0</v>
      </c>
      <c r="J45" s="8">
        <f>ROUND('Enhanced Aid'!C45*$J$5*0.001,0)</f>
        <v>944043</v>
      </c>
      <c r="K45" s="8">
        <f t="shared" si="4"/>
        <v>944043</v>
      </c>
    </row>
    <row r="46" spans="1:11" ht="15.75">
      <c r="A46" s="55" t="s">
        <v>39</v>
      </c>
      <c r="B46" s="4">
        <v>832</v>
      </c>
      <c r="C46" s="8">
        <f>'Local Equal Aid'!H46</f>
        <v>1954851</v>
      </c>
      <c r="D46" s="3">
        <f>'Enhanced Aid'!F46</f>
        <v>946833</v>
      </c>
      <c r="E46" s="8">
        <f>'Target Aid'!L46</f>
        <v>1478892</v>
      </c>
      <c r="F46" s="17">
        <f t="shared" si="3"/>
        <v>4380576</v>
      </c>
      <c r="G46" s="8">
        <v>3962375</v>
      </c>
      <c r="H46" s="8">
        <f t="shared" si="1"/>
        <v>0</v>
      </c>
      <c r="I46" s="17">
        <f t="shared" si="2"/>
        <v>4380576</v>
      </c>
      <c r="J46" s="8">
        <f>ROUND('Enhanced Aid'!C46*$J$5*0.001,0)</f>
        <v>563715</v>
      </c>
      <c r="K46" s="8">
        <f t="shared" si="4"/>
        <v>4944291</v>
      </c>
    </row>
    <row r="47" spans="1:11" ht="15.75">
      <c r="A47" s="55" t="s">
        <v>40</v>
      </c>
      <c r="B47" s="4">
        <v>57.3</v>
      </c>
      <c r="C47" s="8">
        <f>'Local Equal Aid'!H47</f>
        <v>10496</v>
      </c>
      <c r="D47" s="3">
        <f>'Enhanced Aid'!F47</f>
        <v>0</v>
      </c>
      <c r="E47" s="8">
        <f>'Target Aid'!L47</f>
        <v>60633</v>
      </c>
      <c r="F47" s="17">
        <f t="shared" si="3"/>
        <v>71129</v>
      </c>
      <c r="G47" s="8">
        <v>80692</v>
      </c>
      <c r="H47" s="8">
        <f t="shared" si="1"/>
        <v>0</v>
      </c>
      <c r="I47" s="17">
        <f t="shared" si="2"/>
        <v>71129</v>
      </c>
      <c r="J47" s="8">
        <f>ROUND('Enhanced Aid'!C47*$J$5*0.001,0)</f>
        <v>113254</v>
      </c>
      <c r="K47" s="8">
        <f t="shared" si="4"/>
        <v>184383</v>
      </c>
    </row>
    <row r="48" spans="1:11" ht="15.75">
      <c r="A48" s="55" t="s">
        <v>41</v>
      </c>
      <c r="B48" s="4">
        <v>910.5</v>
      </c>
      <c r="C48" s="8">
        <f>'Local Equal Aid'!H48</f>
        <v>986572</v>
      </c>
      <c r="D48" s="3">
        <f>'Enhanced Aid'!F48</f>
        <v>392061</v>
      </c>
      <c r="E48" s="8">
        <f>'Target Aid'!L48</f>
        <v>757236</v>
      </c>
      <c r="F48" s="17">
        <f t="shared" si="3"/>
        <v>2135869</v>
      </c>
      <c r="G48" s="8">
        <v>1785376</v>
      </c>
      <c r="H48" s="8">
        <f t="shared" si="1"/>
        <v>0</v>
      </c>
      <c r="I48" s="17">
        <f t="shared" si="2"/>
        <v>2135869</v>
      </c>
      <c r="J48" s="8">
        <f>ROUND('Enhanced Aid'!C48*$J$5*0.001,0)</f>
        <v>1261008</v>
      </c>
      <c r="K48" s="8">
        <f t="shared" si="4"/>
        <v>3396877</v>
      </c>
    </row>
    <row r="49" spans="1:11" ht="15.75">
      <c r="A49" s="55" t="s">
        <v>42</v>
      </c>
      <c r="B49" s="4">
        <v>613.4</v>
      </c>
      <c r="C49" s="8">
        <f>'Local Equal Aid'!H49</f>
        <v>38571</v>
      </c>
      <c r="D49" s="3">
        <f>'Enhanced Aid'!F49</f>
        <v>45177</v>
      </c>
      <c r="E49" s="8">
        <f>'Target Aid'!L49</f>
        <v>787611</v>
      </c>
      <c r="F49" s="17">
        <f t="shared" si="3"/>
        <v>871359</v>
      </c>
      <c r="G49" s="8">
        <v>1113680</v>
      </c>
      <c r="H49" s="8">
        <f t="shared" si="1"/>
        <v>75269</v>
      </c>
      <c r="I49" s="17">
        <f t="shared" si="2"/>
        <v>946628</v>
      </c>
      <c r="J49" s="8">
        <f>ROUND('Enhanced Aid'!C49*$J$5*0.001,0)</f>
        <v>1068493</v>
      </c>
      <c r="K49" s="8">
        <f t="shared" si="4"/>
        <v>2015121</v>
      </c>
    </row>
    <row r="50" spans="1:11" ht="15.75">
      <c r="A50" s="55" t="s">
        <v>43</v>
      </c>
      <c r="B50" s="4">
        <v>363.3</v>
      </c>
      <c r="C50" s="8">
        <f>'Local Equal Aid'!H50</f>
        <v>144455</v>
      </c>
      <c r="D50" s="3">
        <f>'Enhanced Aid'!F50</f>
        <v>51327</v>
      </c>
      <c r="E50" s="8">
        <f>'Target Aid'!L50</f>
        <v>352618</v>
      </c>
      <c r="F50" s="17">
        <f t="shared" si="3"/>
        <v>548400</v>
      </c>
      <c r="G50" s="8">
        <v>737375</v>
      </c>
      <c r="H50" s="8">
        <f t="shared" si="1"/>
        <v>78369</v>
      </c>
      <c r="I50" s="17">
        <f t="shared" si="2"/>
        <v>626769</v>
      </c>
      <c r="J50" s="8">
        <f>ROUND('Enhanced Aid'!C50*$J$5*0.001,0)</f>
        <v>608266</v>
      </c>
      <c r="K50" s="8">
        <f t="shared" si="4"/>
        <v>1235035</v>
      </c>
    </row>
    <row r="51" spans="1:11" ht="15.75">
      <c r="A51" s="55" t="s">
        <v>44</v>
      </c>
      <c r="B51" s="4">
        <v>1907.2</v>
      </c>
      <c r="C51" s="8">
        <f>'Local Equal Aid'!H51</f>
        <v>3953778</v>
      </c>
      <c r="D51" s="3">
        <f>'Enhanced Aid'!F51</f>
        <v>1767536</v>
      </c>
      <c r="E51" s="8">
        <f>'Target Aid'!L51</f>
        <v>3785725</v>
      </c>
      <c r="F51" s="17">
        <f t="shared" si="3"/>
        <v>9507039</v>
      </c>
      <c r="G51" s="8">
        <v>7784866</v>
      </c>
      <c r="H51" s="8">
        <f t="shared" si="1"/>
        <v>0</v>
      </c>
      <c r="I51" s="17">
        <f t="shared" si="2"/>
        <v>9507039</v>
      </c>
      <c r="J51" s="8">
        <f>ROUND('Enhanced Aid'!C51*$J$5*0.001,0)</f>
        <v>1695113</v>
      </c>
      <c r="K51" s="8">
        <f t="shared" si="4"/>
        <v>11202152</v>
      </c>
    </row>
    <row r="52" spans="1:11" ht="15.75">
      <c r="A52" s="55" t="s">
        <v>45</v>
      </c>
      <c r="B52" s="4">
        <v>36.8</v>
      </c>
      <c r="C52" s="8">
        <f>'Local Equal Aid'!H52</f>
        <v>0</v>
      </c>
      <c r="D52" s="3">
        <f>'Enhanced Aid'!F52</f>
        <v>0</v>
      </c>
      <c r="E52" s="8">
        <f>'Target Aid'!L52</f>
        <v>40287</v>
      </c>
      <c r="F52" s="17">
        <f t="shared" si="3"/>
        <v>40287</v>
      </c>
      <c r="G52" s="8">
        <v>72927</v>
      </c>
      <c r="H52" s="8">
        <f t="shared" si="1"/>
        <v>21701</v>
      </c>
      <c r="I52" s="17">
        <f t="shared" si="2"/>
        <v>61988</v>
      </c>
      <c r="J52" s="8">
        <f>ROUND('Enhanced Aid'!C52*$J$5*0.001,0)</f>
        <v>70214</v>
      </c>
      <c r="K52" s="8">
        <f t="shared" si="4"/>
        <v>132202</v>
      </c>
    </row>
    <row r="53" spans="1:11" ht="15.75">
      <c r="A53" s="55" t="s">
        <v>46</v>
      </c>
      <c r="B53" s="4">
        <v>347.8</v>
      </c>
      <c r="C53" s="8">
        <f>'Local Equal Aid'!H53</f>
        <v>665957</v>
      </c>
      <c r="D53" s="3">
        <f>'Enhanced Aid'!F53</f>
        <v>330424</v>
      </c>
      <c r="E53" s="8">
        <f>'Target Aid'!L53</f>
        <v>692235</v>
      </c>
      <c r="F53" s="17">
        <f t="shared" si="3"/>
        <v>1688616</v>
      </c>
      <c r="G53" s="8">
        <v>1574132</v>
      </c>
      <c r="H53" s="8">
        <f t="shared" si="1"/>
        <v>0</v>
      </c>
      <c r="I53" s="17">
        <f t="shared" si="2"/>
        <v>1688616</v>
      </c>
      <c r="J53" s="8">
        <f>ROUND('Enhanced Aid'!C53*$J$5*0.001,0)</f>
        <v>301032</v>
      </c>
      <c r="K53" s="8">
        <f t="shared" si="4"/>
        <v>1989648</v>
      </c>
    </row>
    <row r="54" spans="1:11" ht="15.75">
      <c r="A54" s="55" t="s">
        <v>47</v>
      </c>
      <c r="B54" s="4">
        <v>110.7</v>
      </c>
      <c r="C54" s="8">
        <f>'Local Equal Aid'!H54</f>
        <v>74891</v>
      </c>
      <c r="D54" s="3">
        <f>'Enhanced Aid'!F54</f>
        <v>86490</v>
      </c>
      <c r="E54" s="8">
        <f>'Target Aid'!L54</f>
        <v>199648</v>
      </c>
      <c r="F54" s="17">
        <f t="shared" si="3"/>
        <v>361029</v>
      </c>
      <c r="G54" s="8">
        <v>310883</v>
      </c>
      <c r="H54" s="8">
        <f t="shared" si="1"/>
        <v>0</v>
      </c>
      <c r="I54" s="17">
        <f t="shared" si="2"/>
        <v>361029</v>
      </c>
      <c r="J54" s="8">
        <f>ROUND('Enhanced Aid'!C54*$J$5*0.001,0)</f>
        <v>114493</v>
      </c>
      <c r="K54" s="8">
        <f t="shared" si="4"/>
        <v>475522</v>
      </c>
    </row>
    <row r="55" spans="1:11" ht="15.75">
      <c r="A55" s="55" t="s">
        <v>48</v>
      </c>
      <c r="B55" s="4">
        <v>5188.3</v>
      </c>
      <c r="C55" s="8">
        <f>'Local Equal Aid'!H55</f>
        <v>2461745</v>
      </c>
      <c r="D55" s="3">
        <f>'Enhanced Aid'!F55</f>
        <v>1223038</v>
      </c>
      <c r="E55" s="8">
        <f>'Target Aid'!L55</f>
        <v>7208813</v>
      </c>
      <c r="F55" s="17">
        <f t="shared" si="3"/>
        <v>10893596</v>
      </c>
      <c r="G55" s="8">
        <v>12217909</v>
      </c>
      <c r="H55" s="8">
        <f t="shared" si="1"/>
        <v>0</v>
      </c>
      <c r="I55" s="17">
        <f t="shared" si="2"/>
        <v>10893596</v>
      </c>
      <c r="J55" s="8">
        <f>ROUND('Enhanced Aid'!C55*$J$5*0.001,0)</f>
        <v>8196690</v>
      </c>
      <c r="K55" s="8">
        <f t="shared" si="4"/>
        <v>19090286</v>
      </c>
    </row>
    <row r="56" spans="1:11" ht="15.75">
      <c r="A56" s="55" t="s">
        <v>49</v>
      </c>
      <c r="B56" s="4">
        <v>1358.6</v>
      </c>
      <c r="C56" s="8">
        <f>'Local Equal Aid'!H56</f>
        <v>0</v>
      </c>
      <c r="D56" s="3">
        <f>'Enhanced Aid'!F56</f>
        <v>0</v>
      </c>
      <c r="E56" s="8">
        <f>'Target Aid'!L56</f>
        <v>2428175</v>
      </c>
      <c r="F56" s="17">
        <f t="shared" si="3"/>
        <v>2428175</v>
      </c>
      <c r="G56" s="8">
        <v>2042975</v>
      </c>
      <c r="H56" s="8">
        <f t="shared" si="1"/>
        <v>0</v>
      </c>
      <c r="I56" s="17">
        <f t="shared" si="2"/>
        <v>2428175</v>
      </c>
      <c r="J56" s="8">
        <f>ROUND('Enhanced Aid'!C56*$J$5*0.001,0)</f>
        <v>3120526</v>
      </c>
      <c r="K56" s="8">
        <f t="shared" si="4"/>
        <v>5548701</v>
      </c>
    </row>
    <row r="57" spans="1:11" ht="15.75">
      <c r="A57" s="55" t="s">
        <v>50</v>
      </c>
      <c r="B57" s="4">
        <v>247.9</v>
      </c>
      <c r="C57" s="8">
        <f>'Local Equal Aid'!H57</f>
        <v>269829</v>
      </c>
      <c r="D57" s="3">
        <f>'Enhanced Aid'!F57</f>
        <v>123826</v>
      </c>
      <c r="E57" s="8">
        <f>'Target Aid'!L57</f>
        <v>255877</v>
      </c>
      <c r="F57" s="17">
        <f t="shared" si="3"/>
        <v>649532</v>
      </c>
      <c r="G57" s="8">
        <v>805218</v>
      </c>
      <c r="H57" s="8">
        <f t="shared" si="1"/>
        <v>34903</v>
      </c>
      <c r="I57" s="17">
        <f t="shared" si="2"/>
        <v>684435</v>
      </c>
      <c r="J57" s="8">
        <f>ROUND('Enhanced Aid'!C57*$J$5*0.001,0)</f>
        <v>326253</v>
      </c>
      <c r="K57" s="8">
        <f t="shared" si="4"/>
        <v>1010688</v>
      </c>
    </row>
    <row r="58" spans="1:11" ht="15.75">
      <c r="A58" s="55" t="s">
        <v>51</v>
      </c>
      <c r="B58" s="4">
        <v>102.9</v>
      </c>
      <c r="C58" s="8">
        <f>'Local Equal Aid'!H58</f>
        <v>85097</v>
      </c>
      <c r="D58" s="3">
        <f>'Enhanced Aid'!F58</f>
        <v>23948</v>
      </c>
      <c r="E58" s="8">
        <f>'Target Aid'!L58</f>
        <v>173881</v>
      </c>
      <c r="F58" s="17">
        <f t="shared" si="3"/>
        <v>282926</v>
      </c>
      <c r="G58" s="8">
        <v>219679</v>
      </c>
      <c r="H58" s="8">
        <f t="shared" si="1"/>
        <v>0</v>
      </c>
      <c r="I58" s="17">
        <f t="shared" si="2"/>
        <v>282926</v>
      </c>
      <c r="J58" s="8">
        <f>ROUND('Enhanced Aid'!C58*$J$5*0.001,0)</f>
        <v>162874</v>
      </c>
      <c r="K58" s="8">
        <f t="shared" si="4"/>
        <v>445800</v>
      </c>
    </row>
    <row r="59" spans="1:11" ht="15.75">
      <c r="A59" s="55" t="s">
        <v>52</v>
      </c>
      <c r="B59" s="4">
        <v>136.2</v>
      </c>
      <c r="C59" s="8">
        <f>'Local Equal Aid'!H59</f>
        <v>143778</v>
      </c>
      <c r="D59" s="3">
        <f>'Enhanced Aid'!F59</f>
        <v>87333</v>
      </c>
      <c r="E59" s="8">
        <f>'Target Aid'!L59</f>
        <v>396426</v>
      </c>
      <c r="F59" s="17">
        <f t="shared" si="3"/>
        <v>627537</v>
      </c>
      <c r="G59" s="8">
        <v>513337</v>
      </c>
      <c r="H59" s="8">
        <f t="shared" si="1"/>
        <v>0</v>
      </c>
      <c r="I59" s="17">
        <f t="shared" si="2"/>
        <v>627537</v>
      </c>
      <c r="J59" s="8">
        <f>ROUND('Enhanced Aid'!C59*$J$5*0.001,0)</f>
        <v>159948</v>
      </c>
      <c r="K59" s="8">
        <f t="shared" si="4"/>
        <v>787485</v>
      </c>
    </row>
    <row r="60" spans="1:11" ht="15.75">
      <c r="A60" s="55" t="s">
        <v>53</v>
      </c>
      <c r="B60" s="4">
        <v>199.1</v>
      </c>
      <c r="C60" s="8">
        <f>'Local Equal Aid'!H60</f>
        <v>270151</v>
      </c>
      <c r="D60" s="3">
        <f>'Enhanced Aid'!F60</f>
        <v>116687</v>
      </c>
      <c r="E60" s="8">
        <f>'Target Aid'!L60</f>
        <v>412611</v>
      </c>
      <c r="F60" s="17">
        <f t="shared" si="3"/>
        <v>799449</v>
      </c>
      <c r="G60" s="8">
        <v>600093</v>
      </c>
      <c r="H60" s="8">
        <f t="shared" si="1"/>
        <v>0</v>
      </c>
      <c r="I60" s="17">
        <f t="shared" si="2"/>
        <v>799449</v>
      </c>
      <c r="J60" s="8">
        <f>ROUND('Enhanced Aid'!C60*$J$5*0.001,0)</f>
        <v>244792</v>
      </c>
      <c r="K60" s="8">
        <f t="shared" si="4"/>
        <v>1044241</v>
      </c>
    </row>
    <row r="61" spans="1:11" ht="15.75">
      <c r="A61" s="55" t="s">
        <v>54</v>
      </c>
      <c r="B61" s="4">
        <v>793.8</v>
      </c>
      <c r="C61" s="8">
        <f>'Local Equal Aid'!H61</f>
        <v>1134412</v>
      </c>
      <c r="D61" s="3">
        <f>'Enhanced Aid'!F61</f>
        <v>470588</v>
      </c>
      <c r="E61" s="8">
        <f>'Target Aid'!L61</f>
        <v>838956</v>
      </c>
      <c r="F61" s="17">
        <f t="shared" si="3"/>
        <v>2443956</v>
      </c>
      <c r="G61" s="8">
        <v>2159213</v>
      </c>
      <c r="H61" s="8">
        <f t="shared" si="1"/>
        <v>0</v>
      </c>
      <c r="I61" s="17">
        <f t="shared" si="2"/>
        <v>2443956</v>
      </c>
      <c r="J61" s="8">
        <f>ROUND('Enhanced Aid'!C61*$J$5*0.001,0)</f>
        <v>970610</v>
      </c>
      <c r="K61" s="8">
        <f t="shared" si="4"/>
        <v>3414566</v>
      </c>
    </row>
    <row r="62" spans="1:11" ht="15.75">
      <c r="A62" s="55" t="s">
        <v>55</v>
      </c>
      <c r="B62" s="4">
        <v>732.6</v>
      </c>
      <c r="C62" s="8">
        <f>'Local Equal Aid'!H62</f>
        <v>537010</v>
      </c>
      <c r="D62" s="3">
        <f>'Enhanced Aid'!F62</f>
        <v>201260</v>
      </c>
      <c r="E62" s="8">
        <f>'Target Aid'!L62</f>
        <v>841120</v>
      </c>
      <c r="F62" s="17">
        <f t="shared" si="3"/>
        <v>1579390</v>
      </c>
      <c r="G62" s="8">
        <v>1704018</v>
      </c>
      <c r="H62" s="8">
        <f t="shared" si="1"/>
        <v>0</v>
      </c>
      <c r="I62" s="17">
        <f t="shared" si="2"/>
        <v>1579390</v>
      </c>
      <c r="J62" s="8">
        <f>ROUND('Enhanced Aid'!C62*$J$5*0.001,0)</f>
        <v>1128827</v>
      </c>
      <c r="K62" s="8">
        <f t="shared" si="4"/>
        <v>2708217</v>
      </c>
    </row>
    <row r="63" spans="1:11" ht="15.75">
      <c r="A63" s="55" t="s">
        <v>56</v>
      </c>
      <c r="B63" s="4">
        <v>275.8</v>
      </c>
      <c r="C63" s="8">
        <f>'Local Equal Aid'!H63</f>
        <v>257308</v>
      </c>
      <c r="D63" s="3">
        <f>'Enhanced Aid'!F63</f>
        <v>128035</v>
      </c>
      <c r="E63" s="8">
        <f>'Target Aid'!L63</f>
        <v>444994</v>
      </c>
      <c r="F63" s="17">
        <f t="shared" si="3"/>
        <v>830337</v>
      </c>
      <c r="G63" s="8">
        <v>843533</v>
      </c>
      <c r="H63" s="8">
        <f t="shared" si="1"/>
        <v>0</v>
      </c>
      <c r="I63" s="17">
        <f t="shared" si="2"/>
        <v>830337</v>
      </c>
      <c r="J63" s="8">
        <f>ROUND('Enhanced Aid'!C63*$J$5*0.001,0)</f>
        <v>372699</v>
      </c>
      <c r="K63" s="8">
        <f t="shared" si="4"/>
        <v>1203036</v>
      </c>
    </row>
    <row r="64" spans="1:11" ht="15.75">
      <c r="A64" s="55" t="s">
        <v>57</v>
      </c>
      <c r="B64" s="4">
        <v>6783.5</v>
      </c>
      <c r="C64" s="8">
        <f>'Local Equal Aid'!H64</f>
        <v>11271124</v>
      </c>
      <c r="D64" s="3">
        <f>'Enhanced Aid'!F64</f>
        <v>4665488</v>
      </c>
      <c r="E64" s="8">
        <f>'Target Aid'!L64</f>
        <v>8716152</v>
      </c>
      <c r="F64" s="17">
        <f t="shared" si="3"/>
        <v>24652764</v>
      </c>
      <c r="G64" s="8">
        <v>23401546</v>
      </c>
      <c r="H64" s="8">
        <f t="shared" si="1"/>
        <v>0</v>
      </c>
      <c r="I64" s="17">
        <f t="shared" si="2"/>
        <v>24652764</v>
      </c>
      <c r="J64" s="8">
        <f>ROUND('Enhanced Aid'!C64*$J$5*0.001,0)</f>
        <v>7650419</v>
      </c>
      <c r="K64" s="8">
        <f t="shared" si="4"/>
        <v>32303183</v>
      </c>
    </row>
    <row r="65" spans="1:11" ht="15.75">
      <c r="A65" s="55" t="s">
        <v>58</v>
      </c>
      <c r="B65" s="4">
        <v>0</v>
      </c>
      <c r="C65" s="8">
        <f>'Local Equal Aid'!H65</f>
        <v>0</v>
      </c>
      <c r="D65" s="3">
        <f>'Enhanced Aid'!F65</f>
        <v>0</v>
      </c>
      <c r="E65" s="8">
        <f>'Target Aid'!L65</f>
        <v>0</v>
      </c>
      <c r="F65" s="17">
        <f t="shared" si="3"/>
        <v>0</v>
      </c>
      <c r="G65" s="8">
        <v>0</v>
      </c>
      <c r="H65" s="8">
        <f t="shared" si="1"/>
        <v>0</v>
      </c>
      <c r="I65" s="17">
        <f t="shared" si="2"/>
        <v>0</v>
      </c>
      <c r="J65" s="8">
        <f>ROUND('Enhanced Aid'!C65*$J$5*0.001,0)</f>
        <v>2101</v>
      </c>
      <c r="K65" s="8">
        <f t="shared" si="4"/>
        <v>2101</v>
      </c>
    </row>
    <row r="66" spans="1:11" ht="15.75">
      <c r="A66" s="55" t="s">
        <v>59</v>
      </c>
      <c r="B66" s="4">
        <v>1.2</v>
      </c>
      <c r="C66" s="8">
        <f>'Local Equal Aid'!H66</f>
        <v>0</v>
      </c>
      <c r="D66" s="3">
        <f>'Enhanced Aid'!F66</f>
        <v>0</v>
      </c>
      <c r="E66" s="8">
        <f>'Target Aid'!L66</f>
        <v>0</v>
      </c>
      <c r="F66" s="17">
        <f t="shared" si="3"/>
        <v>0</v>
      </c>
      <c r="G66" s="8">
        <v>0</v>
      </c>
      <c r="H66" s="8">
        <f t="shared" si="1"/>
        <v>0</v>
      </c>
      <c r="I66" s="17">
        <f t="shared" si="2"/>
        <v>0</v>
      </c>
      <c r="J66" s="8">
        <f>ROUND('Enhanced Aid'!C66*$J$5*0.001,0)</f>
        <v>53098</v>
      </c>
      <c r="K66" s="8">
        <f t="shared" si="4"/>
        <v>53098</v>
      </c>
    </row>
    <row r="67" spans="1:11" ht="15.75">
      <c r="A67" s="55" t="s">
        <v>60</v>
      </c>
      <c r="B67" s="4">
        <v>73</v>
      </c>
      <c r="C67" s="8">
        <f>'Local Equal Aid'!H67</f>
        <v>132781</v>
      </c>
      <c r="D67" s="3">
        <f>'Enhanced Aid'!F67</f>
        <v>58482</v>
      </c>
      <c r="E67" s="8">
        <f>'Target Aid'!L67</f>
        <v>138822</v>
      </c>
      <c r="F67" s="17">
        <f t="shared" si="3"/>
        <v>330085</v>
      </c>
      <c r="G67" s="8">
        <v>273467</v>
      </c>
      <c r="H67" s="8">
        <f t="shared" si="1"/>
        <v>0</v>
      </c>
      <c r="I67" s="17">
        <f t="shared" si="2"/>
        <v>330085</v>
      </c>
      <c r="J67" s="8">
        <f>ROUND('Enhanced Aid'!C67*$J$5*0.001,0)</f>
        <v>74054</v>
      </c>
      <c r="K67" s="8">
        <f t="shared" si="4"/>
        <v>404139</v>
      </c>
    </row>
    <row r="68" spans="1:11" ht="15.75">
      <c r="A68" s="55" t="s">
        <v>61</v>
      </c>
      <c r="B68" s="4">
        <v>3279.4</v>
      </c>
      <c r="C68" s="8">
        <f>'Local Equal Aid'!H68</f>
        <v>0</v>
      </c>
      <c r="D68" s="3">
        <f>'Enhanced Aid'!F68</f>
        <v>0</v>
      </c>
      <c r="E68" s="8">
        <f>'Target Aid'!L68</f>
        <v>5011629</v>
      </c>
      <c r="F68" s="17">
        <f t="shared" si="3"/>
        <v>5011629</v>
      </c>
      <c r="G68" s="8">
        <v>5665335</v>
      </c>
      <c r="H68" s="8">
        <f t="shared" si="1"/>
        <v>0</v>
      </c>
      <c r="I68" s="17">
        <f t="shared" si="2"/>
        <v>5011629</v>
      </c>
      <c r="J68" s="8">
        <f>ROUND('Enhanced Aid'!C68*$J$5*0.001,0)</f>
        <v>6477735</v>
      </c>
      <c r="K68" s="8">
        <f t="shared" si="4"/>
        <v>11489364</v>
      </c>
    </row>
    <row r="69" spans="1:11" ht="15.75">
      <c r="A69" s="55" t="s">
        <v>62</v>
      </c>
      <c r="B69" s="4">
        <v>136</v>
      </c>
      <c r="C69" s="8">
        <f>'Local Equal Aid'!H69</f>
        <v>0</v>
      </c>
      <c r="D69" s="3">
        <f>'Enhanced Aid'!F69</f>
        <v>0</v>
      </c>
      <c r="E69" s="8">
        <f>'Target Aid'!L69</f>
        <v>0</v>
      </c>
      <c r="F69" s="17">
        <f t="shared" si="3"/>
        <v>0</v>
      </c>
      <c r="G69" s="8">
        <v>0</v>
      </c>
      <c r="H69" s="8">
        <f t="shared" si="1"/>
        <v>0</v>
      </c>
      <c r="I69" s="17">
        <f t="shared" si="2"/>
        <v>0</v>
      </c>
      <c r="J69" s="8">
        <f>ROUND('Enhanced Aid'!C69*$J$5*0.001,0)</f>
        <v>580793</v>
      </c>
      <c r="K69" s="8">
        <f t="shared" si="4"/>
        <v>580793</v>
      </c>
    </row>
    <row r="70" spans="1:11" ht="15.75">
      <c r="A70" s="55" t="s">
        <v>63</v>
      </c>
      <c r="B70" s="4">
        <v>60.6</v>
      </c>
      <c r="C70" s="8">
        <f>'Local Equal Aid'!H70</f>
        <v>0</v>
      </c>
      <c r="D70" s="3">
        <f>'Enhanced Aid'!F70</f>
        <v>34749</v>
      </c>
      <c r="E70" s="8">
        <f>'Target Aid'!L70</f>
        <v>56168</v>
      </c>
      <c r="F70" s="17">
        <f t="shared" si="3"/>
        <v>90917</v>
      </c>
      <c r="G70" s="8">
        <v>151382</v>
      </c>
      <c r="H70" s="8">
        <f t="shared" si="1"/>
        <v>37758</v>
      </c>
      <c r="I70" s="17">
        <f t="shared" si="2"/>
        <v>128675</v>
      </c>
      <c r="J70" s="8">
        <f>ROUND('Enhanced Aid'!C70*$J$5*0.001,0)</f>
        <v>75274</v>
      </c>
      <c r="K70" s="8">
        <f t="shared" si="4"/>
        <v>203949</v>
      </c>
    </row>
    <row r="71" spans="1:11" ht="15.75">
      <c r="A71" s="55" t="s">
        <v>64</v>
      </c>
      <c r="B71" s="4">
        <v>356</v>
      </c>
      <c r="C71" s="8">
        <f>'Local Equal Aid'!H71</f>
        <v>0</v>
      </c>
      <c r="D71" s="3">
        <f>'Enhanced Aid'!F71</f>
        <v>0</v>
      </c>
      <c r="E71" s="8">
        <f>'Target Aid'!L71</f>
        <v>256439</v>
      </c>
      <c r="F71" s="17">
        <f t="shared" si="3"/>
        <v>256439</v>
      </c>
      <c r="G71" s="8">
        <v>526505</v>
      </c>
      <c r="H71" s="8">
        <f t="shared" si="1"/>
        <v>191090</v>
      </c>
      <c r="I71" s="17">
        <f t="shared" si="2"/>
        <v>447529</v>
      </c>
      <c r="J71" s="8">
        <f>ROUND('Enhanced Aid'!C71*$J$5*0.001,0)</f>
        <v>692877</v>
      </c>
      <c r="K71" s="8">
        <f t="shared" si="4"/>
        <v>1140406</v>
      </c>
    </row>
    <row r="72" spans="1:11" ht="15.75">
      <c r="A72" s="55" t="s">
        <v>65</v>
      </c>
      <c r="B72" s="4">
        <v>998.1</v>
      </c>
      <c r="C72" s="8">
        <f>'Local Equal Aid'!H72</f>
        <v>0</v>
      </c>
      <c r="D72" s="3">
        <f>'Enhanced Aid'!F72</f>
        <v>0</v>
      </c>
      <c r="E72" s="8">
        <f>'Target Aid'!L72</f>
        <v>864677</v>
      </c>
      <c r="F72" s="17">
        <f t="shared" si="3"/>
        <v>864677</v>
      </c>
      <c r="G72" s="8">
        <v>1360925</v>
      </c>
      <c r="H72" s="8">
        <f t="shared" si="1"/>
        <v>292109</v>
      </c>
      <c r="I72" s="17">
        <f t="shared" si="2"/>
        <v>1156786</v>
      </c>
      <c r="J72" s="8">
        <f>ROUND('Enhanced Aid'!C72*$J$5*0.001,0)</f>
        <v>2213971</v>
      </c>
      <c r="K72" s="8">
        <f t="shared" si="4"/>
        <v>3370757</v>
      </c>
    </row>
    <row r="73" spans="1:11" ht="15.75">
      <c r="A73" s="55" t="s">
        <v>66</v>
      </c>
      <c r="B73" s="4">
        <v>357</v>
      </c>
      <c r="C73" s="8">
        <f>'Local Equal Aid'!H73</f>
        <v>75227</v>
      </c>
      <c r="D73" s="3">
        <f>'Enhanced Aid'!F73</f>
        <v>14526</v>
      </c>
      <c r="E73" s="8">
        <f>'Target Aid'!L73</f>
        <v>279848</v>
      </c>
      <c r="F73" s="17">
        <f t="shared" si="3"/>
        <v>369601</v>
      </c>
      <c r="G73" s="8">
        <v>589613</v>
      </c>
      <c r="H73" s="8">
        <f aca="true" t="shared" si="5" ref="H73:H136">IF(G73*$H$4&gt;F73,ROUND(G73*$H$4,0)-F73,0)</f>
        <v>131570</v>
      </c>
      <c r="I73" s="17">
        <f aca="true" t="shared" si="6" ref="I73:I136">F73+H73</f>
        <v>501171</v>
      </c>
      <c r="J73" s="8">
        <f>ROUND('Enhanced Aid'!C73*$J$5*0.001,0)</f>
        <v>633630</v>
      </c>
      <c r="K73" s="8">
        <f t="shared" si="4"/>
        <v>1134801</v>
      </c>
    </row>
    <row r="74" spans="1:11" ht="15.75">
      <c r="A74" s="55" t="s">
        <v>67</v>
      </c>
      <c r="B74" s="4">
        <v>22.9</v>
      </c>
      <c r="C74" s="8">
        <f>'Local Equal Aid'!H74</f>
        <v>0</v>
      </c>
      <c r="D74" s="3">
        <f>'Enhanced Aid'!F74</f>
        <v>0</v>
      </c>
      <c r="E74" s="8">
        <f>'Target Aid'!L74</f>
        <v>0</v>
      </c>
      <c r="F74" s="17">
        <f aca="true" t="shared" si="7" ref="F74:F137">C74+E74+D74</f>
        <v>0</v>
      </c>
      <c r="G74" s="8">
        <v>0</v>
      </c>
      <c r="H74" s="8">
        <f t="shared" si="5"/>
        <v>0</v>
      </c>
      <c r="I74" s="17">
        <f t="shared" si="6"/>
        <v>0</v>
      </c>
      <c r="J74" s="8">
        <f>ROUND('Enhanced Aid'!C74*$J$5*0.001,0)</f>
        <v>132417</v>
      </c>
      <c r="K74" s="8">
        <f aca="true" t="shared" si="8" ref="K74:K137">I74+J74</f>
        <v>132417</v>
      </c>
    </row>
    <row r="75" spans="1:11" ht="15.75">
      <c r="A75" s="55" t="s">
        <v>68</v>
      </c>
      <c r="B75" s="4">
        <v>59.7</v>
      </c>
      <c r="C75" s="8">
        <f>'Local Equal Aid'!H75</f>
        <v>0</v>
      </c>
      <c r="D75" s="3">
        <f>'Enhanced Aid'!F75</f>
        <v>0</v>
      </c>
      <c r="E75" s="8">
        <f>'Target Aid'!L75</f>
        <v>0</v>
      </c>
      <c r="F75" s="17">
        <f t="shared" si="7"/>
        <v>0</v>
      </c>
      <c r="G75" s="8">
        <v>0</v>
      </c>
      <c r="H75" s="8">
        <f t="shared" si="5"/>
        <v>0</v>
      </c>
      <c r="I75" s="17">
        <f t="shared" si="6"/>
        <v>0</v>
      </c>
      <c r="J75" s="8">
        <f>ROUND('Enhanced Aid'!C75*$J$5*0.001,0)</f>
        <v>212170</v>
      </c>
      <c r="K75" s="8">
        <f t="shared" si="8"/>
        <v>212170</v>
      </c>
    </row>
    <row r="76" spans="1:11" ht="15.75">
      <c r="A76" s="55" t="s">
        <v>69</v>
      </c>
      <c r="B76" s="4">
        <v>234.2</v>
      </c>
      <c r="C76" s="8">
        <f>'Local Equal Aid'!H76</f>
        <v>278925</v>
      </c>
      <c r="D76" s="3">
        <f>'Enhanced Aid'!F76</f>
        <v>53121</v>
      </c>
      <c r="E76" s="8">
        <f>'Target Aid'!L76</f>
        <v>541382</v>
      </c>
      <c r="F76" s="17">
        <f t="shared" si="7"/>
        <v>873428</v>
      </c>
      <c r="G76" s="8">
        <v>627712</v>
      </c>
      <c r="H76" s="8">
        <f t="shared" si="5"/>
        <v>0</v>
      </c>
      <c r="I76" s="17">
        <f t="shared" si="6"/>
        <v>873428</v>
      </c>
      <c r="J76" s="8">
        <f>ROUND('Enhanced Aid'!C76*$J$5*0.001,0)</f>
        <v>372085</v>
      </c>
      <c r="K76" s="8">
        <f t="shared" si="8"/>
        <v>1245513</v>
      </c>
    </row>
    <row r="77" spans="1:11" ht="15.75">
      <c r="A77" s="55" t="s">
        <v>70</v>
      </c>
      <c r="B77" s="4">
        <v>8.1</v>
      </c>
      <c r="C77" s="8">
        <f>'Local Equal Aid'!H77</f>
        <v>0</v>
      </c>
      <c r="D77" s="3">
        <f>'Enhanced Aid'!F77</f>
        <v>0</v>
      </c>
      <c r="E77" s="8">
        <f>'Target Aid'!L77</f>
        <v>0</v>
      </c>
      <c r="F77" s="17">
        <f t="shared" si="7"/>
        <v>0</v>
      </c>
      <c r="G77" s="8">
        <v>14810</v>
      </c>
      <c r="H77" s="8">
        <f t="shared" si="5"/>
        <v>12589</v>
      </c>
      <c r="I77" s="17">
        <f t="shared" si="6"/>
        <v>12589</v>
      </c>
      <c r="J77" s="8">
        <f>ROUND('Enhanced Aid'!C77*$J$5*0.001,0)</f>
        <v>29856</v>
      </c>
      <c r="K77" s="8">
        <f t="shared" si="8"/>
        <v>42445</v>
      </c>
    </row>
    <row r="78" spans="1:11" ht="15.75">
      <c r="A78" s="55" t="s">
        <v>71</v>
      </c>
      <c r="B78" s="4">
        <v>588.6</v>
      </c>
      <c r="C78" s="8">
        <f>'Local Equal Aid'!H78</f>
        <v>97743</v>
      </c>
      <c r="D78" s="3">
        <f>'Enhanced Aid'!F78</f>
        <v>0</v>
      </c>
      <c r="E78" s="8">
        <f>'Target Aid'!L78</f>
        <v>679799</v>
      </c>
      <c r="F78" s="17">
        <f t="shared" si="7"/>
        <v>777542</v>
      </c>
      <c r="G78" s="8">
        <v>1031584</v>
      </c>
      <c r="H78" s="8">
        <f t="shared" si="5"/>
        <v>99304</v>
      </c>
      <c r="I78" s="17">
        <f t="shared" si="6"/>
        <v>876846</v>
      </c>
      <c r="J78" s="8">
        <f>ROUND('Enhanced Aid'!C78*$J$5*0.001,0)</f>
        <v>1146930</v>
      </c>
      <c r="K78" s="8">
        <f t="shared" si="8"/>
        <v>2023776</v>
      </c>
    </row>
    <row r="79" spans="1:11" ht="15.75">
      <c r="A79" s="55" t="s">
        <v>72</v>
      </c>
      <c r="B79" s="4">
        <v>991.5</v>
      </c>
      <c r="C79" s="8">
        <f>'Local Equal Aid'!H79</f>
        <v>1127802</v>
      </c>
      <c r="D79" s="3">
        <f>'Enhanced Aid'!F79</f>
        <v>465489</v>
      </c>
      <c r="E79" s="8">
        <f>'Target Aid'!L79</f>
        <v>1360393</v>
      </c>
      <c r="F79" s="17">
        <f t="shared" si="7"/>
        <v>2953684</v>
      </c>
      <c r="G79" s="8">
        <v>2426574</v>
      </c>
      <c r="H79" s="8">
        <f t="shared" si="5"/>
        <v>0</v>
      </c>
      <c r="I79" s="17">
        <f t="shared" si="6"/>
        <v>2953684</v>
      </c>
      <c r="J79" s="8">
        <f>ROUND('Enhanced Aid'!C79*$J$5*0.001,0)</f>
        <v>1334642</v>
      </c>
      <c r="K79" s="8">
        <f t="shared" si="8"/>
        <v>4288326</v>
      </c>
    </row>
    <row r="80" spans="1:11" ht="15.75">
      <c r="A80" s="55" t="s">
        <v>73</v>
      </c>
      <c r="B80" s="4">
        <v>676.5</v>
      </c>
      <c r="C80" s="8">
        <f>'Local Equal Aid'!H80</f>
        <v>715548</v>
      </c>
      <c r="D80" s="3">
        <f>'Enhanced Aid'!F80</f>
        <v>367732</v>
      </c>
      <c r="E80" s="8">
        <f>'Target Aid'!L80</f>
        <v>584299</v>
      </c>
      <c r="F80" s="17">
        <f t="shared" si="7"/>
        <v>1667579</v>
      </c>
      <c r="G80" s="8">
        <v>1639869</v>
      </c>
      <c r="H80" s="8">
        <f t="shared" si="5"/>
        <v>0</v>
      </c>
      <c r="I80" s="17">
        <f t="shared" si="6"/>
        <v>1667579</v>
      </c>
      <c r="J80" s="8">
        <f>ROUND('Enhanced Aid'!C80*$J$5*0.001,0)</f>
        <v>860500</v>
      </c>
      <c r="K80" s="8">
        <f t="shared" si="8"/>
        <v>2528079</v>
      </c>
    </row>
    <row r="81" spans="1:11" ht="15.75">
      <c r="A81" s="55" t="s">
        <v>74</v>
      </c>
      <c r="B81" s="4">
        <v>33.9</v>
      </c>
      <c r="C81" s="8">
        <f>'Local Equal Aid'!H81</f>
        <v>0</v>
      </c>
      <c r="D81" s="3">
        <f>'Enhanced Aid'!F81</f>
        <v>0</v>
      </c>
      <c r="E81" s="8">
        <f>'Target Aid'!L81</f>
        <v>0</v>
      </c>
      <c r="F81" s="17">
        <f t="shared" si="7"/>
        <v>0</v>
      </c>
      <c r="G81" s="8">
        <v>26355</v>
      </c>
      <c r="H81" s="8">
        <f t="shared" si="5"/>
        <v>22402</v>
      </c>
      <c r="I81" s="17">
        <f t="shared" si="6"/>
        <v>22402</v>
      </c>
      <c r="J81" s="8">
        <f>ROUND('Enhanced Aid'!C81*$J$5*0.001,0)</f>
        <v>151612</v>
      </c>
      <c r="K81" s="8">
        <f t="shared" si="8"/>
        <v>174014</v>
      </c>
    </row>
    <row r="82" spans="1:11" ht="15.75">
      <c r="A82" s="55" t="s">
        <v>75</v>
      </c>
      <c r="B82" s="4">
        <v>2245.9</v>
      </c>
      <c r="C82" s="8">
        <f>'Local Equal Aid'!H82</f>
        <v>402959</v>
      </c>
      <c r="D82" s="3">
        <f>'Enhanced Aid'!F82</f>
        <v>177943</v>
      </c>
      <c r="E82" s="8">
        <f>'Target Aid'!L82</f>
        <v>2382287</v>
      </c>
      <c r="F82" s="17">
        <f t="shared" si="7"/>
        <v>2963189</v>
      </c>
      <c r="G82" s="8">
        <v>4019222</v>
      </c>
      <c r="H82" s="8">
        <f t="shared" si="5"/>
        <v>453150</v>
      </c>
      <c r="I82" s="17">
        <f t="shared" si="6"/>
        <v>3416339</v>
      </c>
      <c r="J82" s="8">
        <f>ROUND('Enhanced Aid'!C82*$J$5*0.001,0)</f>
        <v>3899643</v>
      </c>
      <c r="K82" s="8">
        <f t="shared" si="8"/>
        <v>7315982</v>
      </c>
    </row>
    <row r="83" spans="1:11" ht="15.75">
      <c r="A83" s="55" t="s">
        <v>76</v>
      </c>
      <c r="B83" s="4">
        <v>1097</v>
      </c>
      <c r="C83" s="8">
        <f>'Local Equal Aid'!H83</f>
        <v>2296120</v>
      </c>
      <c r="D83" s="3">
        <f>'Enhanced Aid'!F83</f>
        <v>936487</v>
      </c>
      <c r="E83" s="8">
        <f>'Target Aid'!L83</f>
        <v>2430544</v>
      </c>
      <c r="F83" s="17">
        <f t="shared" si="7"/>
        <v>5663151</v>
      </c>
      <c r="G83" s="8">
        <v>4518575</v>
      </c>
      <c r="H83" s="8">
        <f t="shared" si="5"/>
        <v>0</v>
      </c>
      <c r="I83" s="17">
        <f t="shared" si="6"/>
        <v>5663151</v>
      </c>
      <c r="J83" s="8">
        <f>ROUND('Enhanced Aid'!C83*$J$5*0.001,0)</f>
        <v>1055189</v>
      </c>
      <c r="K83" s="8">
        <f t="shared" si="8"/>
        <v>6718340</v>
      </c>
    </row>
    <row r="84" spans="1:11" ht="15.75">
      <c r="A84" s="55" t="s">
        <v>77</v>
      </c>
      <c r="B84" s="4">
        <v>363.9</v>
      </c>
      <c r="C84" s="8">
        <f>'Local Equal Aid'!H84</f>
        <v>273060</v>
      </c>
      <c r="D84" s="3">
        <f>'Enhanced Aid'!F84</f>
        <v>102947</v>
      </c>
      <c r="E84" s="8">
        <f>'Target Aid'!L84</f>
        <v>563175</v>
      </c>
      <c r="F84" s="17">
        <f t="shared" si="7"/>
        <v>939182</v>
      </c>
      <c r="G84" s="8">
        <v>798177</v>
      </c>
      <c r="H84" s="8">
        <f t="shared" si="5"/>
        <v>0</v>
      </c>
      <c r="I84" s="17">
        <f t="shared" si="6"/>
        <v>939182</v>
      </c>
      <c r="J84" s="8">
        <f>ROUND('Enhanced Aid'!C84*$J$5*0.001,0)</f>
        <v>557736</v>
      </c>
      <c r="K84" s="8">
        <f t="shared" si="8"/>
        <v>1496918</v>
      </c>
    </row>
    <row r="85" spans="1:11" ht="15.75">
      <c r="A85" s="55" t="s">
        <v>78</v>
      </c>
      <c r="B85" s="4">
        <v>258.8</v>
      </c>
      <c r="C85" s="8">
        <f>'Local Equal Aid'!H85</f>
        <v>80049</v>
      </c>
      <c r="D85" s="3">
        <f>'Enhanced Aid'!F85</f>
        <v>0</v>
      </c>
      <c r="E85" s="8">
        <f>'Target Aid'!L85</f>
        <v>282167</v>
      </c>
      <c r="F85" s="17">
        <f t="shared" si="7"/>
        <v>362216</v>
      </c>
      <c r="G85" s="8">
        <v>542275</v>
      </c>
      <c r="H85" s="8">
        <f t="shared" si="5"/>
        <v>98718</v>
      </c>
      <c r="I85" s="17">
        <f t="shared" si="6"/>
        <v>460934</v>
      </c>
      <c r="J85" s="8">
        <f>ROUND('Enhanced Aid'!C85*$J$5*0.001,0)</f>
        <v>512104</v>
      </c>
      <c r="K85" s="8">
        <f t="shared" si="8"/>
        <v>973038</v>
      </c>
    </row>
    <row r="86" spans="1:11" ht="15.75">
      <c r="A86" s="55" t="s">
        <v>79</v>
      </c>
      <c r="B86" s="4">
        <v>148.3</v>
      </c>
      <c r="C86" s="8">
        <f>'Local Equal Aid'!H86</f>
        <v>0</v>
      </c>
      <c r="D86" s="3">
        <f>'Enhanced Aid'!F86</f>
        <v>0</v>
      </c>
      <c r="E86" s="8">
        <f>'Target Aid'!L86</f>
        <v>0</v>
      </c>
      <c r="F86" s="17">
        <f t="shared" si="7"/>
        <v>0</v>
      </c>
      <c r="G86" s="8">
        <v>0</v>
      </c>
      <c r="H86" s="8">
        <f t="shared" si="5"/>
        <v>0</v>
      </c>
      <c r="I86" s="17">
        <f t="shared" si="6"/>
        <v>0</v>
      </c>
      <c r="J86" s="8">
        <f>ROUND('Enhanced Aid'!C86*$J$5*0.001,0)</f>
        <v>547973</v>
      </c>
      <c r="K86" s="8">
        <f t="shared" si="8"/>
        <v>547973</v>
      </c>
    </row>
    <row r="87" spans="1:11" ht="15.75">
      <c r="A87" s="55" t="s">
        <v>80</v>
      </c>
      <c r="B87" s="4">
        <v>1318.9</v>
      </c>
      <c r="C87" s="8">
        <f>'Local Equal Aid'!H87</f>
        <v>2574453</v>
      </c>
      <c r="D87" s="3">
        <f>'Enhanced Aid'!F87</f>
        <v>1089860</v>
      </c>
      <c r="E87" s="8">
        <f>'Target Aid'!L87</f>
        <v>3380546</v>
      </c>
      <c r="F87" s="17">
        <f t="shared" si="7"/>
        <v>7044859</v>
      </c>
      <c r="G87" s="8">
        <v>5590139</v>
      </c>
      <c r="H87" s="8">
        <f t="shared" si="5"/>
        <v>0</v>
      </c>
      <c r="I87" s="17">
        <f t="shared" si="6"/>
        <v>7044859</v>
      </c>
      <c r="J87" s="8">
        <f>ROUND('Enhanced Aid'!C87*$J$5*0.001,0)</f>
        <v>1304688</v>
      </c>
      <c r="K87" s="8">
        <f t="shared" si="8"/>
        <v>8349547</v>
      </c>
    </row>
    <row r="88" spans="1:11" ht="15.75">
      <c r="A88" s="55" t="s">
        <v>81</v>
      </c>
      <c r="B88" s="4">
        <v>137.6</v>
      </c>
      <c r="C88" s="8">
        <f>'Local Equal Aid'!H88</f>
        <v>0</v>
      </c>
      <c r="D88" s="3">
        <f>'Enhanced Aid'!F88</f>
        <v>0</v>
      </c>
      <c r="E88" s="8">
        <f>'Target Aid'!L88</f>
        <v>0</v>
      </c>
      <c r="F88" s="17">
        <f t="shared" si="7"/>
        <v>0</v>
      </c>
      <c r="G88" s="8">
        <v>0</v>
      </c>
      <c r="H88" s="8">
        <f t="shared" si="5"/>
        <v>0</v>
      </c>
      <c r="I88" s="17">
        <f t="shared" si="6"/>
        <v>0</v>
      </c>
      <c r="J88" s="8">
        <f>ROUND('Enhanced Aid'!C88*$J$5*0.001,0)</f>
        <v>1081918</v>
      </c>
      <c r="K88" s="8">
        <f t="shared" si="8"/>
        <v>1081918</v>
      </c>
    </row>
    <row r="89" spans="1:11" ht="15.75">
      <c r="A89" s="55" t="s">
        <v>82</v>
      </c>
      <c r="B89" s="4">
        <v>581.4</v>
      </c>
      <c r="C89" s="8">
        <f>'Local Equal Aid'!H89</f>
        <v>419788</v>
      </c>
      <c r="D89" s="3">
        <f>'Enhanced Aid'!F89</f>
        <v>153443</v>
      </c>
      <c r="E89" s="8">
        <f>'Target Aid'!L89</f>
        <v>625160</v>
      </c>
      <c r="F89" s="17">
        <f t="shared" si="7"/>
        <v>1198391</v>
      </c>
      <c r="G89" s="8">
        <v>1396306</v>
      </c>
      <c r="H89" s="8">
        <f t="shared" si="5"/>
        <v>0</v>
      </c>
      <c r="I89" s="17">
        <f t="shared" si="6"/>
        <v>1198391</v>
      </c>
      <c r="J89" s="8">
        <f>ROUND('Enhanced Aid'!C89*$J$5*0.001,0)</f>
        <v>902129</v>
      </c>
      <c r="K89" s="8">
        <f t="shared" si="8"/>
        <v>2100520</v>
      </c>
    </row>
    <row r="90" spans="1:11" ht="15.75">
      <c r="A90" s="55" t="s">
        <v>83</v>
      </c>
      <c r="B90" s="4">
        <v>1189.8</v>
      </c>
      <c r="C90" s="8">
        <f>'Local Equal Aid'!H90</f>
        <v>0</v>
      </c>
      <c r="D90" s="3">
        <f>'Enhanced Aid'!F90</f>
        <v>0</v>
      </c>
      <c r="E90" s="8">
        <f>'Target Aid'!L90</f>
        <v>0</v>
      </c>
      <c r="F90" s="17">
        <f t="shared" si="7"/>
        <v>0</v>
      </c>
      <c r="G90" s="8">
        <v>608080</v>
      </c>
      <c r="H90" s="8">
        <f t="shared" si="5"/>
        <v>516868</v>
      </c>
      <c r="I90" s="17">
        <f t="shared" si="6"/>
        <v>516868</v>
      </c>
      <c r="J90" s="8">
        <f>ROUND('Enhanced Aid'!C90*$J$5*0.001,0)</f>
        <v>3532444</v>
      </c>
      <c r="K90" s="8">
        <f t="shared" si="8"/>
        <v>4049312</v>
      </c>
    </row>
    <row r="91" spans="1:11" ht="15.75">
      <c r="A91" s="55" t="s">
        <v>84</v>
      </c>
      <c r="B91" s="4">
        <v>528.6</v>
      </c>
      <c r="C91" s="8">
        <f>'Local Equal Aid'!H91</f>
        <v>48282</v>
      </c>
      <c r="D91" s="3">
        <f>'Enhanced Aid'!F91</f>
        <v>0</v>
      </c>
      <c r="E91" s="8">
        <f>'Target Aid'!L91</f>
        <v>838397</v>
      </c>
      <c r="F91" s="17">
        <f t="shared" si="7"/>
        <v>886679</v>
      </c>
      <c r="G91" s="8">
        <v>1044849</v>
      </c>
      <c r="H91" s="8">
        <f t="shared" si="5"/>
        <v>1443</v>
      </c>
      <c r="I91" s="17">
        <f t="shared" si="6"/>
        <v>888122</v>
      </c>
      <c r="J91" s="8">
        <f>ROUND('Enhanced Aid'!C91*$J$5*0.001,0)</f>
        <v>968947</v>
      </c>
      <c r="K91" s="8">
        <f t="shared" si="8"/>
        <v>1857069</v>
      </c>
    </row>
    <row r="92" spans="1:11" ht="15.75">
      <c r="A92" s="55" t="s">
        <v>85</v>
      </c>
      <c r="B92" s="4">
        <v>109.5</v>
      </c>
      <c r="C92" s="8">
        <f>'Local Equal Aid'!H92</f>
        <v>203012</v>
      </c>
      <c r="D92" s="3">
        <f>'Enhanced Aid'!F92</f>
        <v>84813</v>
      </c>
      <c r="E92" s="8">
        <f>'Target Aid'!L92</f>
        <v>206863</v>
      </c>
      <c r="F92" s="17">
        <f t="shared" si="7"/>
        <v>494688</v>
      </c>
      <c r="G92" s="8">
        <v>421974</v>
      </c>
      <c r="H92" s="8">
        <f t="shared" si="5"/>
        <v>0</v>
      </c>
      <c r="I92" s="17">
        <f t="shared" si="6"/>
        <v>494688</v>
      </c>
      <c r="J92" s="8">
        <f>ROUND('Enhanced Aid'!C92*$J$5*0.001,0)</f>
        <v>113991</v>
      </c>
      <c r="K92" s="8">
        <f t="shared" si="8"/>
        <v>608679</v>
      </c>
    </row>
    <row r="93" spans="1:11" ht="15.75">
      <c r="A93" s="55" t="s">
        <v>86</v>
      </c>
      <c r="B93" s="4">
        <v>2387.7</v>
      </c>
      <c r="C93" s="8">
        <f>'Local Equal Aid'!H93</f>
        <v>1802021</v>
      </c>
      <c r="D93" s="3">
        <f>'Enhanced Aid'!F93</f>
        <v>916710</v>
      </c>
      <c r="E93" s="8">
        <f>'Target Aid'!L93</f>
        <v>2340206</v>
      </c>
      <c r="F93" s="17">
        <f t="shared" si="7"/>
        <v>5058937</v>
      </c>
      <c r="G93" s="8">
        <v>4894390</v>
      </c>
      <c r="H93" s="8">
        <f t="shared" si="5"/>
        <v>0</v>
      </c>
      <c r="I93" s="17">
        <f t="shared" si="6"/>
        <v>5058937</v>
      </c>
      <c r="J93" s="8">
        <f>ROUND('Enhanced Aid'!C93*$J$5*0.001,0)</f>
        <v>3418322</v>
      </c>
      <c r="K93" s="8">
        <f t="shared" si="8"/>
        <v>8477259</v>
      </c>
    </row>
    <row r="94" spans="1:11" ht="15.75">
      <c r="A94" s="55" t="s">
        <v>87</v>
      </c>
      <c r="B94" s="4">
        <v>465.4</v>
      </c>
      <c r="C94" s="8">
        <f>'Local Equal Aid'!H94</f>
        <v>679400</v>
      </c>
      <c r="D94" s="3">
        <f>'Enhanced Aid'!F94</f>
        <v>390885</v>
      </c>
      <c r="E94" s="8">
        <f>'Target Aid'!L94</f>
        <v>673792</v>
      </c>
      <c r="F94" s="17">
        <f t="shared" si="7"/>
        <v>1744077</v>
      </c>
      <c r="G94" s="8">
        <v>1547184</v>
      </c>
      <c r="H94" s="8">
        <f t="shared" si="5"/>
        <v>0</v>
      </c>
      <c r="I94" s="17">
        <f t="shared" si="6"/>
        <v>1744077</v>
      </c>
      <c r="J94" s="8">
        <f>ROUND('Enhanced Aid'!C94*$J$5*0.001,0)</f>
        <v>454078</v>
      </c>
      <c r="K94" s="8">
        <f t="shared" si="8"/>
        <v>2198155</v>
      </c>
    </row>
    <row r="95" spans="1:11" ht="15.75">
      <c r="A95" s="55" t="s">
        <v>88</v>
      </c>
      <c r="B95" s="4">
        <v>114.5</v>
      </c>
      <c r="C95" s="8">
        <f>'Local Equal Aid'!H95</f>
        <v>119456</v>
      </c>
      <c r="D95" s="3">
        <f>'Enhanced Aid'!F95</f>
        <v>55257</v>
      </c>
      <c r="E95" s="8">
        <f>'Target Aid'!L95</f>
        <v>235232</v>
      </c>
      <c r="F95" s="17">
        <f t="shared" si="7"/>
        <v>409945</v>
      </c>
      <c r="G95" s="8">
        <v>435636</v>
      </c>
      <c r="H95" s="8">
        <f t="shared" si="5"/>
        <v>0</v>
      </c>
      <c r="I95" s="17">
        <f t="shared" si="6"/>
        <v>409945</v>
      </c>
      <c r="J95" s="8">
        <f>ROUND('Enhanced Aid'!C95*$J$5*0.001,0)</f>
        <v>152626</v>
      </c>
      <c r="K95" s="8">
        <f t="shared" si="8"/>
        <v>562571</v>
      </c>
    </row>
    <row r="96" spans="1:11" ht="15.75">
      <c r="A96" s="55" t="s">
        <v>89</v>
      </c>
      <c r="B96" s="4">
        <v>180.6</v>
      </c>
      <c r="C96" s="8">
        <f>'Local Equal Aid'!H96</f>
        <v>244146</v>
      </c>
      <c r="D96" s="3">
        <f>'Enhanced Aid'!F96</f>
        <v>92306</v>
      </c>
      <c r="E96" s="8">
        <f>'Target Aid'!L96</f>
        <v>344932</v>
      </c>
      <c r="F96" s="17">
        <f t="shared" si="7"/>
        <v>681384</v>
      </c>
      <c r="G96" s="8">
        <v>645464</v>
      </c>
      <c r="H96" s="8">
        <f t="shared" si="5"/>
        <v>0</v>
      </c>
      <c r="I96" s="17">
        <f t="shared" si="6"/>
        <v>681384</v>
      </c>
      <c r="J96" s="8">
        <f>ROUND('Enhanced Aid'!C96*$J$5*0.001,0)</f>
        <v>235585</v>
      </c>
      <c r="K96" s="8">
        <f t="shared" si="8"/>
        <v>916969</v>
      </c>
    </row>
    <row r="97" spans="1:11" ht="15.75">
      <c r="A97" s="55" t="s">
        <v>90</v>
      </c>
      <c r="B97" s="4">
        <v>325.8</v>
      </c>
      <c r="C97" s="8">
        <f>'Local Equal Aid'!H97</f>
        <v>0</v>
      </c>
      <c r="D97" s="3">
        <f>'Enhanced Aid'!F97</f>
        <v>0</v>
      </c>
      <c r="E97" s="8">
        <f>'Target Aid'!L97</f>
        <v>0</v>
      </c>
      <c r="F97" s="17">
        <f t="shared" si="7"/>
        <v>0</v>
      </c>
      <c r="G97" s="8">
        <v>0</v>
      </c>
      <c r="H97" s="8">
        <f t="shared" si="5"/>
        <v>0</v>
      </c>
      <c r="I97" s="17">
        <f t="shared" si="6"/>
        <v>0</v>
      </c>
      <c r="J97" s="8">
        <f>ROUND('Enhanced Aid'!C97*$J$5*0.001,0)</f>
        <v>1191747</v>
      </c>
      <c r="K97" s="8">
        <f t="shared" si="8"/>
        <v>1191747</v>
      </c>
    </row>
    <row r="98" spans="1:11" ht="15.75">
      <c r="A98" s="55" t="s">
        <v>91</v>
      </c>
      <c r="B98" s="4">
        <v>263</v>
      </c>
      <c r="C98" s="8">
        <f>'Local Equal Aid'!H98</f>
        <v>296291</v>
      </c>
      <c r="D98" s="3">
        <f>'Enhanced Aid'!F98</f>
        <v>123073</v>
      </c>
      <c r="E98" s="8">
        <f>'Target Aid'!L98</f>
        <v>350921</v>
      </c>
      <c r="F98" s="17">
        <f t="shared" si="7"/>
        <v>770285</v>
      </c>
      <c r="G98" s="8">
        <v>689194</v>
      </c>
      <c r="H98" s="8">
        <f t="shared" si="5"/>
        <v>0</v>
      </c>
      <c r="I98" s="17">
        <f t="shared" si="6"/>
        <v>770285</v>
      </c>
      <c r="J98" s="8">
        <f>ROUND('Enhanced Aid'!C98*$J$5*0.001,0)</f>
        <v>354420</v>
      </c>
      <c r="K98" s="8">
        <f t="shared" si="8"/>
        <v>1124705</v>
      </c>
    </row>
    <row r="99" spans="1:11" ht="15.75">
      <c r="A99" s="55" t="s">
        <v>92</v>
      </c>
      <c r="B99" s="4">
        <v>521.8</v>
      </c>
      <c r="C99" s="8">
        <f>'Local Equal Aid'!H99</f>
        <v>0</v>
      </c>
      <c r="D99" s="3">
        <f>'Enhanced Aid'!F99</f>
        <v>0</v>
      </c>
      <c r="E99" s="8">
        <f>'Target Aid'!L99</f>
        <v>0</v>
      </c>
      <c r="F99" s="17">
        <f t="shared" si="7"/>
        <v>0</v>
      </c>
      <c r="G99" s="8">
        <v>216006</v>
      </c>
      <c r="H99" s="8">
        <f t="shared" si="5"/>
        <v>183605</v>
      </c>
      <c r="I99" s="17">
        <f t="shared" si="6"/>
        <v>183605</v>
      </c>
      <c r="J99" s="8">
        <f>ROUND('Enhanced Aid'!C99*$J$5*0.001,0)</f>
        <v>1425449</v>
      </c>
      <c r="K99" s="8">
        <f t="shared" si="8"/>
        <v>1609054</v>
      </c>
    </row>
    <row r="100" spans="1:11" ht="15.75">
      <c r="A100" s="55" t="s">
        <v>93</v>
      </c>
      <c r="B100" s="4">
        <v>372.1</v>
      </c>
      <c r="C100" s="8">
        <f>'Local Equal Aid'!H100</f>
        <v>1008421</v>
      </c>
      <c r="D100" s="3">
        <f>'Enhanced Aid'!F100</f>
        <v>413038</v>
      </c>
      <c r="E100" s="8">
        <f>'Target Aid'!L100</f>
        <v>752257</v>
      </c>
      <c r="F100" s="17">
        <f t="shared" si="7"/>
        <v>2173716</v>
      </c>
      <c r="G100" s="8">
        <v>1782910</v>
      </c>
      <c r="H100" s="8">
        <f t="shared" si="5"/>
        <v>0</v>
      </c>
      <c r="I100" s="17">
        <f t="shared" si="6"/>
        <v>2173716</v>
      </c>
      <c r="J100" s="8">
        <f>ROUND('Enhanced Aid'!C100*$J$5*0.001,0)</f>
        <v>262534</v>
      </c>
      <c r="K100" s="8">
        <f t="shared" si="8"/>
        <v>2436250</v>
      </c>
    </row>
    <row r="101" spans="1:11" ht="15.75">
      <c r="A101" s="55" t="s">
        <v>94</v>
      </c>
      <c r="B101" s="4">
        <v>87.1</v>
      </c>
      <c r="C101" s="8">
        <f>'Local Equal Aid'!H101</f>
        <v>75833</v>
      </c>
      <c r="D101" s="3">
        <f>'Enhanced Aid'!F101</f>
        <v>36605</v>
      </c>
      <c r="E101" s="8">
        <f>'Target Aid'!L101</f>
        <v>191064</v>
      </c>
      <c r="F101" s="17">
        <f t="shared" si="7"/>
        <v>303502</v>
      </c>
      <c r="G101" s="8">
        <v>235985</v>
      </c>
      <c r="H101" s="8">
        <f t="shared" si="5"/>
        <v>0</v>
      </c>
      <c r="I101" s="17">
        <f t="shared" si="6"/>
        <v>303502</v>
      </c>
      <c r="J101" s="8">
        <f>ROUND('Enhanced Aid'!C101*$J$5*0.001,0)</f>
        <v>121531</v>
      </c>
      <c r="K101" s="8">
        <f t="shared" si="8"/>
        <v>425033</v>
      </c>
    </row>
    <row r="102" spans="1:11" ht="15.75">
      <c r="A102" s="55" t="s">
        <v>95</v>
      </c>
      <c r="B102" s="4">
        <v>0</v>
      </c>
      <c r="C102" s="8">
        <f>'Local Equal Aid'!H102</f>
        <v>0</v>
      </c>
      <c r="D102" s="3">
        <f>'Enhanced Aid'!F102</f>
        <v>0</v>
      </c>
      <c r="E102" s="8">
        <f>'Target Aid'!L102</f>
        <v>0</v>
      </c>
      <c r="F102" s="17">
        <f t="shared" si="7"/>
        <v>0</v>
      </c>
      <c r="G102" s="8">
        <v>0</v>
      </c>
      <c r="H102" s="8">
        <f t="shared" si="5"/>
        <v>0</v>
      </c>
      <c r="I102" s="17">
        <f t="shared" si="6"/>
        <v>0</v>
      </c>
      <c r="J102" s="8">
        <f>ROUND('Enhanced Aid'!C102*$J$5*0.001,0)</f>
        <v>126297</v>
      </c>
      <c r="K102" s="8">
        <f t="shared" si="8"/>
        <v>126297</v>
      </c>
    </row>
    <row r="103" spans="1:11" ht="15.75">
      <c r="A103" s="55" t="s">
        <v>96</v>
      </c>
      <c r="B103" s="4">
        <v>1683.5</v>
      </c>
      <c r="C103" s="8">
        <f>'Local Equal Aid'!H103</f>
        <v>1035588</v>
      </c>
      <c r="D103" s="3">
        <f>'Enhanced Aid'!F103</f>
        <v>316397</v>
      </c>
      <c r="E103" s="8">
        <f>'Target Aid'!L103</f>
        <v>1349119</v>
      </c>
      <c r="F103" s="17">
        <f t="shared" si="7"/>
        <v>2701104</v>
      </c>
      <c r="G103" s="8">
        <v>2980097</v>
      </c>
      <c r="H103" s="8">
        <f t="shared" si="5"/>
        <v>0</v>
      </c>
      <c r="I103" s="17">
        <f t="shared" si="6"/>
        <v>2701104</v>
      </c>
      <c r="J103" s="8">
        <f>ROUND('Enhanced Aid'!C103*$J$5*0.001,0)</f>
        <v>2740105</v>
      </c>
      <c r="K103" s="8">
        <f t="shared" si="8"/>
        <v>5441209</v>
      </c>
    </row>
    <row r="104" spans="1:11" ht="15.75">
      <c r="A104" s="55" t="s">
        <v>97</v>
      </c>
      <c r="B104" s="4">
        <v>1969.6</v>
      </c>
      <c r="C104" s="8">
        <f>'Local Equal Aid'!H104</f>
        <v>0</v>
      </c>
      <c r="D104" s="3">
        <f>'Enhanced Aid'!F104</f>
        <v>0</v>
      </c>
      <c r="E104" s="8">
        <f>'Target Aid'!L104</f>
        <v>0</v>
      </c>
      <c r="F104" s="17">
        <f t="shared" si="7"/>
        <v>0</v>
      </c>
      <c r="G104" s="8">
        <v>0</v>
      </c>
      <c r="H104" s="8">
        <f t="shared" si="5"/>
        <v>0</v>
      </c>
      <c r="I104" s="17">
        <f t="shared" si="6"/>
        <v>0</v>
      </c>
      <c r="J104" s="8">
        <f>ROUND('Enhanced Aid'!C104*$J$5*0.001,0)</f>
        <v>6881180</v>
      </c>
      <c r="K104" s="8">
        <f t="shared" si="8"/>
        <v>6881180</v>
      </c>
    </row>
    <row r="105" spans="1:11" ht="15.75">
      <c r="A105" s="55" t="s">
        <v>98</v>
      </c>
      <c r="B105" s="4">
        <v>346.9</v>
      </c>
      <c r="C105" s="8">
        <f>'Local Equal Aid'!H105</f>
        <v>0</v>
      </c>
      <c r="D105" s="3">
        <f>'Enhanced Aid'!F105</f>
        <v>0</v>
      </c>
      <c r="E105" s="8">
        <f>'Target Aid'!L105</f>
        <v>0</v>
      </c>
      <c r="F105" s="17">
        <f t="shared" si="7"/>
        <v>0</v>
      </c>
      <c r="G105" s="8">
        <v>140603</v>
      </c>
      <c r="H105" s="8">
        <f t="shared" si="5"/>
        <v>119513</v>
      </c>
      <c r="I105" s="17">
        <f t="shared" si="6"/>
        <v>119513</v>
      </c>
      <c r="J105" s="8">
        <f>ROUND('Enhanced Aid'!C105*$J$5*0.001,0)</f>
        <v>984203</v>
      </c>
      <c r="K105" s="8">
        <f t="shared" si="8"/>
        <v>1103716</v>
      </c>
    </row>
    <row r="106" spans="1:11" ht="15.75">
      <c r="A106" s="55" t="s">
        <v>99</v>
      </c>
      <c r="B106" s="4">
        <v>280.5</v>
      </c>
      <c r="C106" s="8">
        <f>'Local Equal Aid'!H106</f>
        <v>0</v>
      </c>
      <c r="D106" s="3">
        <f>'Enhanced Aid'!F106</f>
        <v>0</v>
      </c>
      <c r="E106" s="8">
        <f>'Target Aid'!L106</f>
        <v>274639</v>
      </c>
      <c r="F106" s="17">
        <f t="shared" si="7"/>
        <v>274639</v>
      </c>
      <c r="G106" s="8">
        <v>348175</v>
      </c>
      <c r="H106" s="8">
        <f t="shared" si="5"/>
        <v>21310</v>
      </c>
      <c r="I106" s="17">
        <f t="shared" si="6"/>
        <v>295949</v>
      </c>
      <c r="J106" s="8">
        <f>ROUND('Enhanced Aid'!C106*$J$5*0.001,0)</f>
        <v>561361</v>
      </c>
      <c r="K106" s="8">
        <f t="shared" si="8"/>
        <v>857310</v>
      </c>
    </row>
    <row r="107" spans="1:11" ht="15.75">
      <c r="A107" s="55" t="s">
        <v>100</v>
      </c>
      <c r="B107" s="4">
        <v>1172.5</v>
      </c>
      <c r="C107" s="8">
        <f>'Local Equal Aid'!H107</f>
        <v>0</v>
      </c>
      <c r="D107" s="3">
        <f>'Enhanced Aid'!F107</f>
        <v>0</v>
      </c>
      <c r="E107" s="8">
        <f>'Target Aid'!L107</f>
        <v>0</v>
      </c>
      <c r="F107" s="17">
        <f t="shared" si="7"/>
        <v>0</v>
      </c>
      <c r="G107" s="8">
        <v>0</v>
      </c>
      <c r="H107" s="8">
        <f t="shared" si="5"/>
        <v>0</v>
      </c>
      <c r="I107" s="17">
        <f t="shared" si="6"/>
        <v>0</v>
      </c>
      <c r="J107" s="8">
        <f>ROUND('Enhanced Aid'!C107*$J$5*0.001,0)</f>
        <v>4181193</v>
      </c>
      <c r="K107" s="8">
        <f t="shared" si="8"/>
        <v>4181193</v>
      </c>
    </row>
    <row r="108" spans="1:11" ht="15.75">
      <c r="A108" s="55" t="s">
        <v>101</v>
      </c>
      <c r="B108" s="4">
        <v>121.3</v>
      </c>
      <c r="C108" s="8">
        <f>'Local Equal Aid'!H108</f>
        <v>0</v>
      </c>
      <c r="D108" s="3">
        <f>'Enhanced Aid'!F108</f>
        <v>0</v>
      </c>
      <c r="E108" s="8">
        <f>'Target Aid'!L108</f>
        <v>0</v>
      </c>
      <c r="F108" s="17">
        <f t="shared" si="7"/>
        <v>0</v>
      </c>
      <c r="G108" s="8">
        <v>48022</v>
      </c>
      <c r="H108" s="8">
        <f t="shared" si="5"/>
        <v>40819</v>
      </c>
      <c r="I108" s="17">
        <f t="shared" si="6"/>
        <v>40819</v>
      </c>
      <c r="J108" s="8">
        <f>ROUND('Enhanced Aid'!C108*$J$5*0.001,0)</f>
        <v>392978</v>
      </c>
      <c r="K108" s="8">
        <f t="shared" si="8"/>
        <v>433797</v>
      </c>
    </row>
    <row r="109" spans="1:11" ht="15.75">
      <c r="A109" s="55" t="s">
        <v>102</v>
      </c>
      <c r="B109" s="4">
        <v>5.6</v>
      </c>
      <c r="C109" s="8">
        <f>'Local Equal Aid'!H109</f>
        <v>0</v>
      </c>
      <c r="D109" s="3">
        <f>'Enhanced Aid'!F109</f>
        <v>0</v>
      </c>
      <c r="E109" s="8">
        <f>'Target Aid'!L109</f>
        <v>0</v>
      </c>
      <c r="F109" s="17">
        <f t="shared" si="7"/>
        <v>0</v>
      </c>
      <c r="G109" s="8">
        <v>0</v>
      </c>
      <c r="H109" s="8">
        <f t="shared" si="5"/>
        <v>0</v>
      </c>
      <c r="I109" s="17">
        <f t="shared" si="6"/>
        <v>0</v>
      </c>
      <c r="J109" s="8">
        <f>ROUND('Enhanced Aid'!C109*$J$5*0.001,0)</f>
        <v>39897</v>
      </c>
      <c r="K109" s="8">
        <f t="shared" si="8"/>
        <v>39897</v>
      </c>
    </row>
    <row r="110" spans="1:11" ht="15.75">
      <c r="A110" s="55" t="s">
        <v>103</v>
      </c>
      <c r="B110" s="4">
        <v>697.9</v>
      </c>
      <c r="C110" s="8">
        <f>'Local Equal Aid'!H110</f>
        <v>1405982</v>
      </c>
      <c r="D110" s="3">
        <f>'Enhanced Aid'!F110</f>
        <v>580067</v>
      </c>
      <c r="E110" s="8">
        <f>'Target Aid'!L110</f>
        <v>1708802</v>
      </c>
      <c r="F110" s="17">
        <f t="shared" si="7"/>
        <v>3694851</v>
      </c>
      <c r="G110" s="8">
        <v>2784392</v>
      </c>
      <c r="H110" s="8">
        <f t="shared" si="5"/>
        <v>0</v>
      </c>
      <c r="I110" s="17">
        <f t="shared" si="6"/>
        <v>3694851</v>
      </c>
      <c r="J110" s="8">
        <f>ROUND('Enhanced Aid'!C110*$J$5*0.001,0)</f>
        <v>687016</v>
      </c>
      <c r="K110" s="8">
        <f t="shared" si="8"/>
        <v>4381867</v>
      </c>
    </row>
    <row r="111" spans="1:11" ht="15.75">
      <c r="A111" s="55" t="s">
        <v>104</v>
      </c>
      <c r="B111" s="4">
        <v>39.7</v>
      </c>
      <c r="C111" s="8">
        <f>'Local Equal Aid'!H111</f>
        <v>0</v>
      </c>
      <c r="D111" s="3">
        <f>'Enhanced Aid'!F111</f>
        <v>0</v>
      </c>
      <c r="E111" s="8">
        <f>'Target Aid'!L111</f>
        <v>0</v>
      </c>
      <c r="F111" s="17">
        <f t="shared" si="7"/>
        <v>0</v>
      </c>
      <c r="G111" s="8">
        <v>0</v>
      </c>
      <c r="H111" s="8">
        <f t="shared" si="5"/>
        <v>0</v>
      </c>
      <c r="I111" s="17">
        <f t="shared" si="6"/>
        <v>0</v>
      </c>
      <c r="J111" s="8">
        <f>ROUND('Enhanced Aid'!C111*$J$5*0.001,0)</f>
        <v>547654</v>
      </c>
      <c r="K111" s="8">
        <f t="shared" si="8"/>
        <v>547654</v>
      </c>
    </row>
    <row r="112" spans="1:11" ht="15.75">
      <c r="A112" s="55" t="s">
        <v>105</v>
      </c>
      <c r="B112" s="4">
        <v>750.9</v>
      </c>
      <c r="C112" s="8">
        <f>'Local Equal Aid'!H112</f>
        <v>976651</v>
      </c>
      <c r="D112" s="3">
        <f>'Enhanced Aid'!F112</f>
        <v>413686</v>
      </c>
      <c r="E112" s="8">
        <f>'Target Aid'!L112</f>
        <v>902961</v>
      </c>
      <c r="F112" s="17">
        <f t="shared" si="7"/>
        <v>2293298</v>
      </c>
      <c r="G112" s="8">
        <v>2526697</v>
      </c>
      <c r="H112" s="8">
        <f t="shared" si="5"/>
        <v>0</v>
      </c>
      <c r="I112" s="17">
        <f t="shared" si="6"/>
        <v>2293298</v>
      </c>
      <c r="J112" s="8">
        <f>ROUND('Enhanced Aid'!C112*$J$5*0.001,0)</f>
        <v>949626</v>
      </c>
      <c r="K112" s="8">
        <f t="shared" si="8"/>
        <v>3242924</v>
      </c>
    </row>
    <row r="113" spans="1:11" ht="15.75">
      <c r="A113" s="55" t="s">
        <v>106</v>
      </c>
      <c r="B113" s="4">
        <v>166.9</v>
      </c>
      <c r="C113" s="8">
        <f>'Local Equal Aid'!H113</f>
        <v>163652</v>
      </c>
      <c r="D113" s="3">
        <f>'Enhanced Aid'!F113</f>
        <v>81953</v>
      </c>
      <c r="E113" s="8">
        <f>'Target Aid'!L113</f>
        <v>171156</v>
      </c>
      <c r="F113" s="17">
        <f t="shared" si="7"/>
        <v>416761</v>
      </c>
      <c r="G113" s="8">
        <v>488774</v>
      </c>
      <c r="H113" s="8">
        <f t="shared" si="5"/>
        <v>0</v>
      </c>
      <c r="I113" s="17">
        <f t="shared" si="6"/>
        <v>416761</v>
      </c>
      <c r="J113" s="8">
        <f>ROUND('Enhanced Aid'!C113*$J$5*0.001,0)</f>
        <v>221065</v>
      </c>
      <c r="K113" s="8">
        <f t="shared" si="8"/>
        <v>637826</v>
      </c>
    </row>
    <row r="114" spans="1:11" ht="15.75">
      <c r="A114" s="55" t="s">
        <v>107</v>
      </c>
      <c r="B114" s="4">
        <v>984.4</v>
      </c>
      <c r="C114" s="8">
        <f>'Local Equal Aid'!H114</f>
        <v>1715425</v>
      </c>
      <c r="D114" s="3">
        <f>'Enhanced Aid'!F114</f>
        <v>564642</v>
      </c>
      <c r="E114" s="8">
        <f>'Target Aid'!L114</f>
        <v>2057337</v>
      </c>
      <c r="F114" s="17">
        <f t="shared" si="7"/>
        <v>4337404</v>
      </c>
      <c r="G114" s="8">
        <v>3386637</v>
      </c>
      <c r="H114" s="8">
        <f t="shared" si="5"/>
        <v>0</v>
      </c>
      <c r="I114" s="17">
        <f t="shared" si="6"/>
        <v>4337404</v>
      </c>
      <c r="J114" s="8">
        <f>ROUND('Enhanced Aid'!C114*$J$5*0.001,0)</f>
        <v>1222601</v>
      </c>
      <c r="K114" s="8">
        <f t="shared" si="8"/>
        <v>5560005</v>
      </c>
    </row>
    <row r="115" spans="1:11" ht="15.75">
      <c r="A115" s="55" t="s">
        <v>108</v>
      </c>
      <c r="B115" s="4">
        <v>755.6</v>
      </c>
      <c r="C115" s="8">
        <f>'Local Equal Aid'!H115</f>
        <v>1861519</v>
      </c>
      <c r="D115" s="3">
        <f>'Enhanced Aid'!F115</f>
        <v>869310</v>
      </c>
      <c r="E115" s="8">
        <f>'Target Aid'!L115</f>
        <v>1268135</v>
      </c>
      <c r="F115" s="17">
        <f t="shared" si="7"/>
        <v>3998964</v>
      </c>
      <c r="G115" s="8">
        <v>3356627</v>
      </c>
      <c r="H115" s="8">
        <f t="shared" si="5"/>
        <v>0</v>
      </c>
      <c r="I115" s="17">
        <f t="shared" si="6"/>
        <v>3998964</v>
      </c>
      <c r="J115" s="8">
        <f>ROUND('Enhanced Aid'!C115*$J$5*0.001,0)</f>
        <v>502529</v>
      </c>
      <c r="K115" s="8">
        <f t="shared" si="8"/>
        <v>4501493</v>
      </c>
    </row>
    <row r="116" spans="1:11" ht="15.75">
      <c r="A116" s="55" t="s">
        <v>109</v>
      </c>
      <c r="B116" s="4">
        <v>319.9</v>
      </c>
      <c r="C116" s="8">
        <f>'Local Equal Aid'!H116</f>
        <v>0</v>
      </c>
      <c r="D116" s="3">
        <f>'Enhanced Aid'!F116</f>
        <v>0</v>
      </c>
      <c r="E116" s="8">
        <f>'Target Aid'!L116</f>
        <v>0</v>
      </c>
      <c r="F116" s="17">
        <f t="shared" si="7"/>
        <v>0</v>
      </c>
      <c r="G116" s="8">
        <v>0</v>
      </c>
      <c r="H116" s="8">
        <f t="shared" si="5"/>
        <v>0</v>
      </c>
      <c r="I116" s="17">
        <f t="shared" si="6"/>
        <v>0</v>
      </c>
      <c r="J116" s="8">
        <f>ROUND('Enhanced Aid'!C116*$J$5*0.001,0)</f>
        <v>1684689</v>
      </c>
      <c r="K116" s="8">
        <f t="shared" si="8"/>
        <v>1684689</v>
      </c>
    </row>
    <row r="117" spans="1:11" ht="15.75">
      <c r="A117" s="55" t="s">
        <v>110</v>
      </c>
      <c r="B117" s="4">
        <v>1538.2</v>
      </c>
      <c r="C117" s="8">
        <f>'Local Equal Aid'!H117</f>
        <v>0</v>
      </c>
      <c r="D117" s="3">
        <f>'Enhanced Aid'!F117</f>
        <v>0</v>
      </c>
      <c r="E117" s="8">
        <f>'Target Aid'!L117</f>
        <v>0</v>
      </c>
      <c r="F117" s="17">
        <f t="shared" si="7"/>
        <v>0</v>
      </c>
      <c r="G117" s="8">
        <v>1988651</v>
      </c>
      <c r="H117" s="8">
        <f t="shared" si="5"/>
        <v>1690353</v>
      </c>
      <c r="I117" s="17">
        <f t="shared" si="6"/>
        <v>1690353</v>
      </c>
      <c r="J117" s="8">
        <f>ROUND('Enhanced Aid'!C117*$J$5*0.001,0)</f>
        <v>2993264</v>
      </c>
      <c r="K117" s="8">
        <f t="shared" si="8"/>
        <v>4683617</v>
      </c>
    </row>
    <row r="118" spans="1:11" ht="15.75">
      <c r="A118" s="55" t="s">
        <v>111</v>
      </c>
      <c r="B118" s="4">
        <v>1905</v>
      </c>
      <c r="C118" s="8">
        <f>'Local Equal Aid'!H118</f>
        <v>0</v>
      </c>
      <c r="D118" s="3">
        <f>'Enhanced Aid'!F118</f>
        <v>19450</v>
      </c>
      <c r="E118" s="8">
        <f>'Target Aid'!L118</f>
        <v>1797895</v>
      </c>
      <c r="F118" s="17">
        <f t="shared" si="7"/>
        <v>1817345</v>
      </c>
      <c r="G118" s="8">
        <v>2718821</v>
      </c>
      <c r="H118" s="8">
        <f t="shared" si="5"/>
        <v>493653</v>
      </c>
      <c r="I118" s="17">
        <f t="shared" si="6"/>
        <v>2310998</v>
      </c>
      <c r="J118" s="8">
        <f>ROUND('Enhanced Aid'!C118*$J$5*0.001,0)</f>
        <v>3439211</v>
      </c>
      <c r="K118" s="8">
        <f t="shared" si="8"/>
        <v>5750209</v>
      </c>
    </row>
    <row r="119" spans="1:11" ht="15.75">
      <c r="A119" s="55" t="s">
        <v>112</v>
      </c>
      <c r="B119" s="4">
        <v>1016.4</v>
      </c>
      <c r="C119" s="8">
        <f>'Local Equal Aid'!H119</f>
        <v>397280</v>
      </c>
      <c r="D119" s="3">
        <f>'Enhanced Aid'!F119</f>
        <v>271155</v>
      </c>
      <c r="E119" s="8">
        <f>'Target Aid'!L119</f>
        <v>961973</v>
      </c>
      <c r="F119" s="17">
        <f t="shared" si="7"/>
        <v>1630408</v>
      </c>
      <c r="G119" s="8">
        <v>1651957</v>
      </c>
      <c r="H119" s="8">
        <f t="shared" si="5"/>
        <v>0</v>
      </c>
      <c r="I119" s="17">
        <f t="shared" si="6"/>
        <v>1630408</v>
      </c>
      <c r="J119" s="8">
        <f>ROUND('Enhanced Aid'!C119*$J$5*0.001,0)</f>
        <v>1574185</v>
      </c>
      <c r="K119" s="8">
        <f t="shared" si="8"/>
        <v>3204593</v>
      </c>
    </row>
    <row r="120" spans="1:11" ht="15.75">
      <c r="A120" s="55" t="s">
        <v>113</v>
      </c>
      <c r="B120" s="4">
        <v>4070</v>
      </c>
      <c r="C120" s="8">
        <f>'Local Equal Aid'!H120</f>
        <v>1774317</v>
      </c>
      <c r="D120" s="3">
        <f>'Enhanced Aid'!F120</f>
        <v>732559</v>
      </c>
      <c r="E120" s="8">
        <f>'Target Aid'!L120</f>
        <v>3509938</v>
      </c>
      <c r="F120" s="17">
        <f t="shared" si="7"/>
        <v>6016814</v>
      </c>
      <c r="G120" s="8">
        <v>7068912</v>
      </c>
      <c r="H120" s="8">
        <f t="shared" si="5"/>
        <v>0</v>
      </c>
      <c r="I120" s="17">
        <f t="shared" si="6"/>
        <v>6016814</v>
      </c>
      <c r="J120" s="8">
        <f>ROUND('Enhanced Aid'!C120*$J$5*0.001,0)</f>
        <v>6656800</v>
      </c>
      <c r="K120" s="8">
        <f t="shared" si="8"/>
        <v>12673614</v>
      </c>
    </row>
    <row r="121" spans="1:11" ht="15.75">
      <c r="A121" s="55" t="s">
        <v>114</v>
      </c>
      <c r="B121" s="4">
        <v>85.2</v>
      </c>
      <c r="C121" s="8">
        <f>'Local Equal Aid'!H121</f>
        <v>0</v>
      </c>
      <c r="D121" s="3">
        <f>'Enhanced Aid'!F121</f>
        <v>0</v>
      </c>
      <c r="E121" s="8">
        <f>'Target Aid'!L121</f>
        <v>0</v>
      </c>
      <c r="F121" s="17">
        <f t="shared" si="7"/>
        <v>0</v>
      </c>
      <c r="G121" s="8">
        <v>0</v>
      </c>
      <c r="H121" s="8">
        <f t="shared" si="5"/>
        <v>0</v>
      </c>
      <c r="I121" s="17">
        <f t="shared" si="6"/>
        <v>0</v>
      </c>
      <c r="J121" s="8">
        <f>ROUND('Enhanced Aid'!C121*$J$5*0.001,0)</f>
        <v>886076</v>
      </c>
      <c r="K121" s="8">
        <f t="shared" si="8"/>
        <v>886076</v>
      </c>
    </row>
    <row r="122" spans="1:11" ht="15.75">
      <c r="A122" s="55" t="s">
        <v>115</v>
      </c>
      <c r="B122" s="4">
        <v>837.6</v>
      </c>
      <c r="C122" s="8">
        <f>'Local Equal Aid'!H122</f>
        <v>886206</v>
      </c>
      <c r="D122" s="3">
        <f>'Enhanced Aid'!F122</f>
        <v>330031</v>
      </c>
      <c r="E122" s="8">
        <f>'Target Aid'!L122</f>
        <v>1197932</v>
      </c>
      <c r="F122" s="17">
        <f t="shared" si="7"/>
        <v>2414169</v>
      </c>
      <c r="G122" s="8">
        <v>2378515</v>
      </c>
      <c r="H122" s="8">
        <f t="shared" si="5"/>
        <v>0</v>
      </c>
      <c r="I122" s="17">
        <f t="shared" si="6"/>
        <v>2414169</v>
      </c>
      <c r="J122" s="8">
        <f>ROUND('Enhanced Aid'!C122*$J$5*0.001,0)</f>
        <v>1190685</v>
      </c>
      <c r="K122" s="8">
        <f t="shared" si="8"/>
        <v>3604854</v>
      </c>
    </row>
    <row r="123" spans="1:11" ht="15.75">
      <c r="A123" s="55" t="s">
        <v>116</v>
      </c>
      <c r="B123" s="4">
        <v>159.2</v>
      </c>
      <c r="C123" s="8">
        <f>'Local Equal Aid'!H123</f>
        <v>100511</v>
      </c>
      <c r="D123" s="3">
        <f>'Enhanced Aid'!F123</f>
        <v>48502</v>
      </c>
      <c r="E123" s="8">
        <f>'Target Aid'!L123</f>
        <v>260959</v>
      </c>
      <c r="F123" s="17">
        <f t="shared" si="7"/>
        <v>409972</v>
      </c>
      <c r="G123" s="8">
        <v>389903</v>
      </c>
      <c r="H123" s="8">
        <f t="shared" si="5"/>
        <v>0</v>
      </c>
      <c r="I123" s="17">
        <f t="shared" si="6"/>
        <v>409972</v>
      </c>
      <c r="J123" s="8">
        <f>ROUND('Enhanced Aid'!C123*$J$5*0.001,0)</f>
        <v>240536</v>
      </c>
      <c r="K123" s="8">
        <f t="shared" si="8"/>
        <v>650508</v>
      </c>
    </row>
    <row r="124" spans="1:11" ht="15.75">
      <c r="A124" s="55" t="s">
        <v>117</v>
      </c>
      <c r="B124" s="4">
        <v>3038.9</v>
      </c>
      <c r="C124" s="8">
        <f>'Local Equal Aid'!H124</f>
        <v>3400711</v>
      </c>
      <c r="D124" s="3">
        <f>'Enhanced Aid'!F124</f>
        <v>1476267</v>
      </c>
      <c r="E124" s="8">
        <f>'Target Aid'!L124</f>
        <v>5159761</v>
      </c>
      <c r="F124" s="17">
        <f t="shared" si="7"/>
        <v>10036739</v>
      </c>
      <c r="G124" s="8">
        <v>8878833</v>
      </c>
      <c r="H124" s="8">
        <f t="shared" si="5"/>
        <v>0</v>
      </c>
      <c r="I124" s="17">
        <f t="shared" si="6"/>
        <v>10036739</v>
      </c>
      <c r="J124" s="8">
        <f>ROUND('Enhanced Aid'!C124*$J$5*0.001,0)</f>
        <v>4041065</v>
      </c>
      <c r="K124" s="8">
        <f t="shared" si="8"/>
        <v>14077804</v>
      </c>
    </row>
    <row r="125" spans="1:11" ht="15.75">
      <c r="A125" s="55" t="s">
        <v>118</v>
      </c>
      <c r="B125" s="4">
        <v>387.5</v>
      </c>
      <c r="C125" s="8">
        <f>'Local Equal Aid'!H125</f>
        <v>0</v>
      </c>
      <c r="D125" s="3">
        <f>'Enhanced Aid'!F125</f>
        <v>0</v>
      </c>
      <c r="E125" s="8">
        <f>'Target Aid'!L125</f>
        <v>274567</v>
      </c>
      <c r="F125" s="17">
        <f t="shared" si="7"/>
        <v>274567</v>
      </c>
      <c r="G125" s="8">
        <v>449429</v>
      </c>
      <c r="H125" s="8">
        <f t="shared" si="5"/>
        <v>107448</v>
      </c>
      <c r="I125" s="17">
        <f t="shared" si="6"/>
        <v>382015</v>
      </c>
      <c r="J125" s="8">
        <f>ROUND('Enhanced Aid'!C125*$J$5*0.001,0)</f>
        <v>800018</v>
      </c>
      <c r="K125" s="8">
        <f t="shared" si="8"/>
        <v>1182033</v>
      </c>
    </row>
    <row r="126" spans="1:11" ht="15.75">
      <c r="A126" s="55" t="s">
        <v>119</v>
      </c>
      <c r="B126" s="4">
        <v>963.9</v>
      </c>
      <c r="C126" s="8">
        <f>'Local Equal Aid'!H126</f>
        <v>111350</v>
      </c>
      <c r="D126" s="3">
        <f>'Enhanced Aid'!F126</f>
        <v>28984</v>
      </c>
      <c r="E126" s="8">
        <f>'Target Aid'!L126</f>
        <v>1019870</v>
      </c>
      <c r="F126" s="17">
        <f t="shared" si="7"/>
        <v>1160204</v>
      </c>
      <c r="G126" s="8">
        <v>1641587</v>
      </c>
      <c r="H126" s="8">
        <f t="shared" si="5"/>
        <v>235145</v>
      </c>
      <c r="I126" s="17">
        <f t="shared" si="6"/>
        <v>1395349</v>
      </c>
      <c r="J126" s="8">
        <f>ROUND('Enhanced Aid'!C126*$J$5*0.001,0)</f>
        <v>1721040</v>
      </c>
      <c r="K126" s="8">
        <f t="shared" si="8"/>
        <v>3116389</v>
      </c>
    </row>
    <row r="127" spans="1:11" ht="15.75">
      <c r="A127" s="55" t="s">
        <v>120</v>
      </c>
      <c r="B127" s="4">
        <v>2395.3</v>
      </c>
      <c r="C127" s="8">
        <f>'Local Equal Aid'!H127</f>
        <v>271603</v>
      </c>
      <c r="D127" s="3">
        <f>'Enhanced Aid'!F127</f>
        <v>0</v>
      </c>
      <c r="E127" s="8">
        <f>'Target Aid'!L127</f>
        <v>5079025</v>
      </c>
      <c r="F127" s="17">
        <f t="shared" si="7"/>
        <v>5350628</v>
      </c>
      <c r="G127" s="8">
        <v>4993229</v>
      </c>
      <c r="H127" s="8">
        <f t="shared" si="5"/>
        <v>0</v>
      </c>
      <c r="I127" s="17">
        <f t="shared" si="6"/>
        <v>5350628</v>
      </c>
      <c r="J127" s="8">
        <f>ROUND('Enhanced Aid'!C127*$J$5*0.001,0)</f>
        <v>4382562</v>
      </c>
      <c r="K127" s="8">
        <f t="shared" si="8"/>
        <v>9733190</v>
      </c>
    </row>
    <row r="128" spans="1:11" ht="15.75">
      <c r="A128" s="55" t="s">
        <v>121</v>
      </c>
      <c r="B128" s="4">
        <v>614.6</v>
      </c>
      <c r="C128" s="8">
        <f>'Local Equal Aid'!H128</f>
        <v>1312939</v>
      </c>
      <c r="D128" s="3">
        <f>'Enhanced Aid'!F128</f>
        <v>538414</v>
      </c>
      <c r="E128" s="8">
        <f>'Target Aid'!L128</f>
        <v>1342012</v>
      </c>
      <c r="F128" s="17">
        <f t="shared" si="7"/>
        <v>3193365</v>
      </c>
      <c r="G128" s="8">
        <v>2467175</v>
      </c>
      <c r="H128" s="8">
        <f t="shared" si="5"/>
        <v>0</v>
      </c>
      <c r="I128" s="17">
        <f t="shared" si="6"/>
        <v>3193365</v>
      </c>
      <c r="J128" s="8">
        <f>ROUND('Enhanced Aid'!C128*$J$5*0.001,0)</f>
        <v>577432</v>
      </c>
      <c r="K128" s="8">
        <f t="shared" si="8"/>
        <v>3770797</v>
      </c>
    </row>
    <row r="129" spans="1:11" ht="15.75">
      <c r="A129" s="55" t="s">
        <v>122</v>
      </c>
      <c r="B129" s="4">
        <v>40.3</v>
      </c>
      <c r="C129" s="8">
        <f>'Local Equal Aid'!H129</f>
        <v>0</v>
      </c>
      <c r="D129" s="3">
        <f>'Enhanced Aid'!F129</f>
        <v>0</v>
      </c>
      <c r="E129" s="8">
        <f>'Target Aid'!L129</f>
        <v>52703</v>
      </c>
      <c r="F129" s="17">
        <f t="shared" si="7"/>
        <v>52703</v>
      </c>
      <c r="G129" s="8">
        <v>65560</v>
      </c>
      <c r="H129" s="8">
        <f t="shared" si="5"/>
        <v>3023</v>
      </c>
      <c r="I129" s="17">
        <f t="shared" si="6"/>
        <v>55726</v>
      </c>
      <c r="J129" s="8">
        <f>ROUND('Enhanced Aid'!C129*$J$5*0.001,0)</f>
        <v>84280</v>
      </c>
      <c r="K129" s="8">
        <f t="shared" si="8"/>
        <v>140006</v>
      </c>
    </row>
    <row r="130" spans="1:11" ht="15.75">
      <c r="A130" s="55" t="s">
        <v>123</v>
      </c>
      <c r="B130" s="4">
        <v>91</v>
      </c>
      <c r="C130" s="8">
        <f>'Local Equal Aid'!H130</f>
        <v>121853</v>
      </c>
      <c r="D130" s="3">
        <f>'Enhanced Aid'!F130</f>
        <v>54230</v>
      </c>
      <c r="E130" s="8">
        <f>'Target Aid'!L130</f>
        <v>173578</v>
      </c>
      <c r="F130" s="17">
        <f t="shared" si="7"/>
        <v>349661</v>
      </c>
      <c r="G130" s="8">
        <v>266639</v>
      </c>
      <c r="H130" s="8">
        <f t="shared" si="5"/>
        <v>0</v>
      </c>
      <c r="I130" s="17">
        <f t="shared" si="6"/>
        <v>349661</v>
      </c>
      <c r="J130" s="8">
        <f>ROUND('Enhanced Aid'!C130*$J$5*0.001,0)</f>
        <v>110987</v>
      </c>
      <c r="K130" s="8">
        <f t="shared" si="8"/>
        <v>460648</v>
      </c>
    </row>
    <row r="131" spans="1:11" ht="15.75">
      <c r="A131" s="55" t="s">
        <v>124</v>
      </c>
      <c r="B131" s="4">
        <v>1707.3</v>
      </c>
      <c r="C131" s="8">
        <f>'Local Equal Aid'!H131</f>
        <v>0</v>
      </c>
      <c r="D131" s="3">
        <f>'Enhanced Aid'!F131</f>
        <v>0</v>
      </c>
      <c r="E131" s="8">
        <f>'Target Aid'!L131</f>
        <v>2317118</v>
      </c>
      <c r="F131" s="17">
        <f t="shared" si="7"/>
        <v>2317118</v>
      </c>
      <c r="G131" s="8">
        <v>2574998</v>
      </c>
      <c r="H131" s="8">
        <f t="shared" si="5"/>
        <v>0</v>
      </c>
      <c r="I131" s="17">
        <f t="shared" si="6"/>
        <v>2317118</v>
      </c>
      <c r="J131" s="8">
        <f>ROUND('Enhanced Aid'!C131*$J$5*0.001,0)</f>
        <v>3715819</v>
      </c>
      <c r="K131" s="8">
        <f t="shared" si="8"/>
        <v>6032937</v>
      </c>
    </row>
    <row r="132" spans="1:11" ht="15.75">
      <c r="A132" s="55" t="s">
        <v>125</v>
      </c>
      <c r="B132" s="4">
        <v>846.6</v>
      </c>
      <c r="C132" s="8">
        <f>'Local Equal Aid'!H132</f>
        <v>1062635</v>
      </c>
      <c r="D132" s="3">
        <f>'Enhanced Aid'!F132</f>
        <v>445252</v>
      </c>
      <c r="E132" s="8">
        <f>'Target Aid'!L132</f>
        <v>982864</v>
      </c>
      <c r="F132" s="17">
        <f t="shared" si="7"/>
        <v>2490751</v>
      </c>
      <c r="G132" s="8">
        <v>2269766</v>
      </c>
      <c r="H132" s="8">
        <f t="shared" si="5"/>
        <v>0</v>
      </c>
      <c r="I132" s="17">
        <f t="shared" si="6"/>
        <v>2490751</v>
      </c>
      <c r="J132" s="8">
        <f>ROUND('Enhanced Aid'!C132*$J$5*0.001,0)</f>
        <v>1091809</v>
      </c>
      <c r="K132" s="8">
        <f t="shared" si="8"/>
        <v>3582560</v>
      </c>
    </row>
    <row r="133" spans="1:11" ht="15.75">
      <c r="A133" s="55" t="s">
        <v>126</v>
      </c>
      <c r="B133" s="4">
        <v>166</v>
      </c>
      <c r="C133" s="8">
        <f>'Local Equal Aid'!H133</f>
        <v>253002</v>
      </c>
      <c r="D133" s="3">
        <f>'Enhanced Aid'!F133</f>
        <v>85203</v>
      </c>
      <c r="E133" s="8">
        <f>'Target Aid'!L133</f>
        <v>279878</v>
      </c>
      <c r="F133" s="17">
        <f t="shared" si="7"/>
        <v>618083</v>
      </c>
      <c r="G133" s="8">
        <v>534604</v>
      </c>
      <c r="H133" s="8">
        <f t="shared" si="5"/>
        <v>0</v>
      </c>
      <c r="I133" s="17">
        <f t="shared" si="6"/>
        <v>618083</v>
      </c>
      <c r="J133" s="8">
        <f>ROUND('Enhanced Aid'!C133*$J$5*0.001,0)</f>
        <v>216182</v>
      </c>
      <c r="K133" s="8">
        <f t="shared" si="8"/>
        <v>834265</v>
      </c>
    </row>
    <row r="134" spans="1:11" ht="15.75">
      <c r="A134" s="55" t="s">
        <v>127</v>
      </c>
      <c r="B134" s="4">
        <v>163.4</v>
      </c>
      <c r="C134" s="8">
        <f>'Local Equal Aid'!H134</f>
        <v>0</v>
      </c>
      <c r="D134" s="3">
        <f>'Enhanced Aid'!F134</f>
        <v>0</v>
      </c>
      <c r="E134" s="8">
        <f>'Target Aid'!L134</f>
        <v>0</v>
      </c>
      <c r="F134" s="17">
        <f t="shared" si="7"/>
        <v>0</v>
      </c>
      <c r="G134" s="8">
        <v>0</v>
      </c>
      <c r="H134" s="8">
        <f t="shared" si="5"/>
        <v>0</v>
      </c>
      <c r="I134" s="17">
        <f t="shared" si="6"/>
        <v>0</v>
      </c>
      <c r="J134" s="8">
        <f>ROUND('Enhanced Aid'!C134*$J$5*0.001,0)</f>
        <v>1602635</v>
      </c>
      <c r="K134" s="8">
        <f t="shared" si="8"/>
        <v>1602635</v>
      </c>
    </row>
    <row r="135" spans="1:11" ht="15.75">
      <c r="A135" s="55" t="s">
        <v>128</v>
      </c>
      <c r="B135" s="4">
        <v>306.6</v>
      </c>
      <c r="C135" s="8">
        <f>'Local Equal Aid'!H135</f>
        <v>666067</v>
      </c>
      <c r="D135" s="3">
        <f>'Enhanced Aid'!F135</f>
        <v>328832</v>
      </c>
      <c r="E135" s="8">
        <f>'Target Aid'!L135</f>
        <v>732370</v>
      </c>
      <c r="F135" s="17">
        <f t="shared" si="7"/>
        <v>1727269</v>
      </c>
      <c r="G135" s="8">
        <v>1308218</v>
      </c>
      <c r="H135" s="8">
        <f t="shared" si="5"/>
        <v>0</v>
      </c>
      <c r="I135" s="17">
        <f t="shared" si="6"/>
        <v>1727269</v>
      </c>
      <c r="J135" s="8">
        <f>ROUND('Enhanced Aid'!C135*$J$5*0.001,0)</f>
        <v>227822</v>
      </c>
      <c r="K135" s="8">
        <f t="shared" si="8"/>
        <v>1955091</v>
      </c>
    </row>
    <row r="136" spans="1:11" ht="15.75">
      <c r="A136" s="55" t="s">
        <v>129</v>
      </c>
      <c r="B136" s="4">
        <v>1566.7</v>
      </c>
      <c r="C136" s="8">
        <f>'Local Equal Aid'!H136</f>
        <v>2046941</v>
      </c>
      <c r="D136" s="3">
        <f>'Enhanced Aid'!F136</f>
        <v>999085</v>
      </c>
      <c r="E136" s="8">
        <f>'Target Aid'!L136</f>
        <v>1605725</v>
      </c>
      <c r="F136" s="17">
        <f t="shared" si="7"/>
        <v>4651751</v>
      </c>
      <c r="G136" s="8">
        <v>4493407</v>
      </c>
      <c r="H136" s="8">
        <f t="shared" si="5"/>
        <v>0</v>
      </c>
      <c r="I136" s="17">
        <f t="shared" si="6"/>
        <v>4651751</v>
      </c>
      <c r="J136" s="8">
        <f>ROUND('Enhanced Aid'!C136*$J$5*0.001,0)</f>
        <v>1845355</v>
      </c>
      <c r="K136" s="8">
        <f t="shared" si="8"/>
        <v>6497106</v>
      </c>
    </row>
    <row r="137" spans="1:11" ht="15.75">
      <c r="A137" s="55" t="s">
        <v>130</v>
      </c>
      <c r="B137" s="4">
        <v>954.8</v>
      </c>
      <c r="C137" s="8">
        <f>'Local Equal Aid'!H137</f>
        <v>791338</v>
      </c>
      <c r="D137" s="3">
        <f>'Enhanced Aid'!F137</f>
        <v>465866</v>
      </c>
      <c r="E137" s="8">
        <f>'Target Aid'!L137</f>
        <v>1876814</v>
      </c>
      <c r="F137" s="17">
        <f t="shared" si="7"/>
        <v>3134018</v>
      </c>
      <c r="G137" s="8">
        <v>2556038</v>
      </c>
      <c r="H137" s="8">
        <f aca="true" t="shared" si="9" ref="H137:H200">IF(G137*$H$4&gt;F137,ROUND(G137*$H$4,0)-F137,0)</f>
        <v>0</v>
      </c>
      <c r="I137" s="17">
        <f aca="true" t="shared" si="10" ref="I137:I200">F137+H137</f>
        <v>3134018</v>
      </c>
      <c r="J137" s="8">
        <f>ROUND('Enhanced Aid'!C137*$J$5*0.001,0)</f>
        <v>1267635</v>
      </c>
      <c r="K137" s="8">
        <f t="shared" si="8"/>
        <v>4401653</v>
      </c>
    </row>
    <row r="138" spans="1:11" ht="15.75">
      <c r="A138" s="55" t="s">
        <v>131</v>
      </c>
      <c r="B138" s="4">
        <v>5423.7</v>
      </c>
      <c r="C138" s="8">
        <f>'Local Equal Aid'!H138</f>
        <v>4484912</v>
      </c>
      <c r="D138" s="3">
        <f>'Enhanced Aid'!F138</f>
        <v>2841259</v>
      </c>
      <c r="E138" s="8">
        <f>'Target Aid'!L138</f>
        <v>4939526</v>
      </c>
      <c r="F138" s="17">
        <f aca="true" t="shared" si="11" ref="F138:F201">C138+E138+D138</f>
        <v>12265697</v>
      </c>
      <c r="G138" s="8">
        <v>15073425</v>
      </c>
      <c r="H138" s="8">
        <f t="shared" si="9"/>
        <v>546714</v>
      </c>
      <c r="I138" s="17">
        <f t="shared" si="10"/>
        <v>12812411</v>
      </c>
      <c r="J138" s="8">
        <f>ROUND('Enhanced Aid'!C138*$J$5*0.001,0)</f>
        <v>7005804</v>
      </c>
      <c r="K138" s="8">
        <f aca="true" t="shared" si="12" ref="K138:K201">I138+J138</f>
        <v>19818215</v>
      </c>
    </row>
    <row r="139" spans="1:11" ht="15.75">
      <c r="A139" s="55" t="s">
        <v>132</v>
      </c>
      <c r="B139" s="4">
        <v>825.5</v>
      </c>
      <c r="C139" s="8">
        <f>'Local Equal Aid'!H139</f>
        <v>755291</v>
      </c>
      <c r="D139" s="3">
        <f>'Enhanced Aid'!F139</f>
        <v>369560</v>
      </c>
      <c r="E139" s="8">
        <f>'Target Aid'!L139</f>
        <v>993074</v>
      </c>
      <c r="F139" s="17">
        <f t="shared" si="11"/>
        <v>2117925</v>
      </c>
      <c r="G139" s="8">
        <v>1970017</v>
      </c>
      <c r="H139" s="8">
        <f t="shared" si="9"/>
        <v>0</v>
      </c>
      <c r="I139" s="17">
        <f t="shared" si="10"/>
        <v>2117925</v>
      </c>
      <c r="J139" s="8">
        <f>ROUND('Enhanced Aid'!C139*$J$5*0.001,0)</f>
        <v>1129190</v>
      </c>
      <c r="K139" s="8">
        <f t="shared" si="12"/>
        <v>3247115</v>
      </c>
    </row>
    <row r="140" spans="1:11" ht="15.75">
      <c r="A140" s="55" t="s">
        <v>133</v>
      </c>
      <c r="B140" s="4">
        <v>64.4</v>
      </c>
      <c r="C140" s="8">
        <f>'Local Equal Aid'!H140</f>
        <v>23838</v>
      </c>
      <c r="D140" s="3">
        <f>'Enhanced Aid'!F140</f>
        <v>11330</v>
      </c>
      <c r="E140" s="8">
        <f>'Target Aid'!L140</f>
        <v>122304</v>
      </c>
      <c r="F140" s="17">
        <f t="shared" si="11"/>
        <v>157472</v>
      </c>
      <c r="G140" s="8">
        <v>141824</v>
      </c>
      <c r="H140" s="8">
        <f t="shared" si="9"/>
        <v>0</v>
      </c>
      <c r="I140" s="17">
        <f t="shared" si="10"/>
        <v>157472</v>
      </c>
      <c r="J140" s="8">
        <f>ROUND('Enhanced Aid'!C140*$J$5*0.001,0)</f>
        <v>105593</v>
      </c>
      <c r="K140" s="8">
        <f t="shared" si="12"/>
        <v>263065</v>
      </c>
    </row>
    <row r="141" spans="1:11" ht="15.75">
      <c r="A141" s="55" t="s">
        <v>134</v>
      </c>
      <c r="B141" s="4">
        <v>260.5</v>
      </c>
      <c r="C141" s="8">
        <f>'Local Equal Aid'!H141</f>
        <v>0</v>
      </c>
      <c r="D141" s="3">
        <f>'Enhanced Aid'!F141</f>
        <v>0</v>
      </c>
      <c r="E141" s="8">
        <f>'Target Aid'!L141</f>
        <v>194032</v>
      </c>
      <c r="F141" s="17">
        <f t="shared" si="11"/>
        <v>194032</v>
      </c>
      <c r="G141" s="8">
        <v>176247</v>
      </c>
      <c r="H141" s="8">
        <f t="shared" si="9"/>
        <v>0</v>
      </c>
      <c r="I141" s="17">
        <f t="shared" si="10"/>
        <v>194032</v>
      </c>
      <c r="J141" s="8">
        <f>ROUND('Enhanced Aid'!C141*$J$5*0.001,0)</f>
        <v>693289</v>
      </c>
      <c r="K141" s="8">
        <f t="shared" si="12"/>
        <v>887321</v>
      </c>
    </row>
    <row r="142" spans="1:11" ht="15.75">
      <c r="A142" s="55" t="s">
        <v>135</v>
      </c>
      <c r="B142" s="4">
        <v>229.3</v>
      </c>
      <c r="C142" s="8">
        <f>'Local Equal Aid'!H142</f>
        <v>53214</v>
      </c>
      <c r="D142" s="3">
        <f>'Enhanced Aid'!F142</f>
        <v>17420</v>
      </c>
      <c r="E142" s="8">
        <f>'Target Aid'!L142</f>
        <v>317757</v>
      </c>
      <c r="F142" s="17">
        <f t="shared" si="11"/>
        <v>388391</v>
      </c>
      <c r="G142" s="8">
        <v>435231</v>
      </c>
      <c r="H142" s="8">
        <f t="shared" si="9"/>
        <v>0</v>
      </c>
      <c r="I142" s="17">
        <f t="shared" si="10"/>
        <v>388391</v>
      </c>
      <c r="J142" s="8">
        <f>ROUND('Enhanced Aid'!C142*$J$5*0.001,0)</f>
        <v>398890</v>
      </c>
      <c r="K142" s="8">
        <f t="shared" si="12"/>
        <v>787281</v>
      </c>
    </row>
    <row r="143" spans="1:11" ht="15.75">
      <c r="A143" s="55" t="s">
        <v>136</v>
      </c>
      <c r="B143" s="4">
        <v>322.2</v>
      </c>
      <c r="C143" s="8">
        <f>'Local Equal Aid'!H143</f>
        <v>337833</v>
      </c>
      <c r="D143" s="3">
        <f>'Enhanced Aid'!F143</f>
        <v>142905</v>
      </c>
      <c r="E143" s="8">
        <f>'Target Aid'!L143</f>
        <v>389912</v>
      </c>
      <c r="F143" s="17">
        <f t="shared" si="11"/>
        <v>870650</v>
      </c>
      <c r="G143" s="8">
        <v>963008</v>
      </c>
      <c r="H143" s="8">
        <f t="shared" si="9"/>
        <v>0</v>
      </c>
      <c r="I143" s="17">
        <f t="shared" si="10"/>
        <v>870650</v>
      </c>
      <c r="J143" s="8">
        <f>ROUND('Enhanced Aid'!C143*$J$5*0.001,0)</f>
        <v>442070</v>
      </c>
      <c r="K143" s="8">
        <f t="shared" si="12"/>
        <v>1312720</v>
      </c>
    </row>
    <row r="144" spans="1:11" ht="15.75">
      <c r="A144" s="55" t="s">
        <v>137</v>
      </c>
      <c r="B144" s="4">
        <v>363.9</v>
      </c>
      <c r="C144" s="8">
        <f>'Local Equal Aid'!H144</f>
        <v>0</v>
      </c>
      <c r="D144" s="3">
        <f>'Enhanced Aid'!F144</f>
        <v>0</v>
      </c>
      <c r="E144" s="8">
        <f>'Target Aid'!L144</f>
        <v>397386</v>
      </c>
      <c r="F144" s="17">
        <f t="shared" si="11"/>
        <v>397386</v>
      </c>
      <c r="G144" s="8">
        <v>440937</v>
      </c>
      <c r="H144" s="8">
        <f t="shared" si="9"/>
        <v>0</v>
      </c>
      <c r="I144" s="17">
        <f t="shared" si="10"/>
        <v>397386</v>
      </c>
      <c r="J144" s="8">
        <f>ROUND('Enhanced Aid'!C144*$J$5*0.001,0)</f>
        <v>994750</v>
      </c>
      <c r="K144" s="8">
        <f t="shared" si="12"/>
        <v>1392136</v>
      </c>
    </row>
    <row r="145" spans="1:11" ht="15.75">
      <c r="A145" s="55" t="s">
        <v>138</v>
      </c>
      <c r="B145" s="4">
        <v>14962.2</v>
      </c>
      <c r="C145" s="8">
        <f>'Local Equal Aid'!H145</f>
        <v>12339476</v>
      </c>
      <c r="D145" s="3">
        <f>'Enhanced Aid'!F145</f>
        <v>4377790</v>
      </c>
      <c r="E145" s="8">
        <f>'Target Aid'!L145</f>
        <v>30289991</v>
      </c>
      <c r="F145" s="17">
        <f t="shared" si="11"/>
        <v>47007257</v>
      </c>
      <c r="G145" s="8">
        <v>42051653</v>
      </c>
      <c r="H145" s="8">
        <f t="shared" si="9"/>
        <v>0</v>
      </c>
      <c r="I145" s="17">
        <f t="shared" si="10"/>
        <v>47007257</v>
      </c>
      <c r="J145" s="8">
        <f>ROUND('Enhanced Aid'!C145*$J$5*0.001,0)</f>
        <v>22787022</v>
      </c>
      <c r="K145" s="8">
        <f t="shared" si="12"/>
        <v>69794279</v>
      </c>
    </row>
    <row r="146" spans="1:11" ht="15.75">
      <c r="A146" s="55" t="s">
        <v>139</v>
      </c>
      <c r="B146" s="4">
        <v>296.1</v>
      </c>
      <c r="C146" s="8">
        <f>'Local Equal Aid'!H146</f>
        <v>338315</v>
      </c>
      <c r="D146" s="3">
        <f>'Enhanced Aid'!F146</f>
        <v>133159</v>
      </c>
      <c r="E146" s="8">
        <f>'Target Aid'!L146</f>
        <v>416623</v>
      </c>
      <c r="F146" s="17">
        <f t="shared" si="11"/>
        <v>888097</v>
      </c>
      <c r="G146" s="8">
        <v>916241</v>
      </c>
      <c r="H146" s="8">
        <f t="shared" si="9"/>
        <v>0</v>
      </c>
      <c r="I146" s="17">
        <f t="shared" si="10"/>
        <v>888097</v>
      </c>
      <c r="J146" s="8">
        <f>ROUND('Enhanced Aid'!C146*$J$5*0.001,0)</f>
        <v>404429</v>
      </c>
      <c r="K146" s="8">
        <f t="shared" si="12"/>
        <v>1292526</v>
      </c>
    </row>
    <row r="147" spans="1:11" ht="15.75">
      <c r="A147" s="55" t="s">
        <v>140</v>
      </c>
      <c r="B147" s="4">
        <v>121.8</v>
      </c>
      <c r="C147" s="8">
        <f>'Local Equal Aid'!H147</f>
        <v>206033</v>
      </c>
      <c r="D147" s="3">
        <f>'Enhanced Aid'!F147</f>
        <v>100859</v>
      </c>
      <c r="E147" s="8">
        <f>'Target Aid'!L147</f>
        <v>255028</v>
      </c>
      <c r="F147" s="17">
        <f t="shared" si="11"/>
        <v>561920</v>
      </c>
      <c r="G147" s="8">
        <v>372600</v>
      </c>
      <c r="H147" s="8">
        <f t="shared" si="9"/>
        <v>0</v>
      </c>
      <c r="I147" s="17">
        <f t="shared" si="10"/>
        <v>561920</v>
      </c>
      <c r="J147" s="8">
        <f>ROUND('Enhanced Aid'!C147*$J$5*0.001,0)</f>
        <v>120277</v>
      </c>
      <c r="K147" s="8">
        <f t="shared" si="12"/>
        <v>682197</v>
      </c>
    </row>
    <row r="148" spans="1:11" ht="15.75">
      <c r="A148" s="55" t="s">
        <v>141</v>
      </c>
      <c r="B148" s="4">
        <v>0</v>
      </c>
      <c r="C148" s="8">
        <f>'Local Equal Aid'!H148</f>
        <v>0</v>
      </c>
      <c r="D148" s="3">
        <f>'Enhanced Aid'!F148</f>
        <v>0</v>
      </c>
      <c r="E148" s="8">
        <f>'Target Aid'!L148</f>
        <v>0</v>
      </c>
      <c r="F148" s="17">
        <f t="shared" si="11"/>
        <v>0</v>
      </c>
      <c r="G148" s="8">
        <v>0</v>
      </c>
      <c r="H148" s="8">
        <f t="shared" si="9"/>
        <v>0</v>
      </c>
      <c r="I148" s="17">
        <f t="shared" si="10"/>
        <v>0</v>
      </c>
      <c r="J148" s="8">
        <f>ROUND('Enhanced Aid'!C148*$J$5*0.001,0)</f>
        <v>0</v>
      </c>
      <c r="K148" s="8">
        <f t="shared" si="12"/>
        <v>0</v>
      </c>
    </row>
    <row r="149" spans="1:11" ht="15.75">
      <c r="A149" s="55" t="s">
        <v>142</v>
      </c>
      <c r="B149" s="4">
        <v>172.2</v>
      </c>
      <c r="C149" s="8">
        <f>'Local Equal Aid'!H149</f>
        <v>0</v>
      </c>
      <c r="D149" s="3">
        <f>'Enhanced Aid'!F149</f>
        <v>0</v>
      </c>
      <c r="E149" s="8">
        <f>'Target Aid'!L149</f>
        <v>238752</v>
      </c>
      <c r="F149" s="17">
        <f t="shared" si="11"/>
        <v>238752</v>
      </c>
      <c r="G149" s="8">
        <v>267055</v>
      </c>
      <c r="H149" s="8">
        <f t="shared" si="9"/>
        <v>0</v>
      </c>
      <c r="I149" s="17">
        <f t="shared" si="10"/>
        <v>238752</v>
      </c>
      <c r="J149" s="8">
        <f>ROUND('Enhanced Aid'!C149*$J$5*0.001,0)</f>
        <v>362206</v>
      </c>
      <c r="K149" s="8">
        <f t="shared" si="12"/>
        <v>600958</v>
      </c>
    </row>
    <row r="150" spans="1:11" ht="15.75">
      <c r="A150" s="55" t="s">
        <v>143</v>
      </c>
      <c r="B150" s="4">
        <v>1006.5</v>
      </c>
      <c r="C150" s="8">
        <f>'Local Equal Aid'!H150</f>
        <v>0</v>
      </c>
      <c r="D150" s="3">
        <f>'Enhanced Aid'!F150</f>
        <v>0</v>
      </c>
      <c r="E150" s="8">
        <f>'Target Aid'!L150</f>
        <v>0</v>
      </c>
      <c r="F150" s="17">
        <f t="shared" si="11"/>
        <v>0</v>
      </c>
      <c r="G150" s="8">
        <v>328955</v>
      </c>
      <c r="H150" s="8">
        <f t="shared" si="9"/>
        <v>279612</v>
      </c>
      <c r="I150" s="17">
        <f t="shared" si="10"/>
        <v>279612</v>
      </c>
      <c r="J150" s="8">
        <f>ROUND('Enhanced Aid'!C150*$J$5*0.001,0)</f>
        <v>3475745</v>
      </c>
      <c r="K150" s="8">
        <f t="shared" si="12"/>
        <v>3755357</v>
      </c>
    </row>
    <row r="151" spans="1:11" ht="15.75">
      <c r="A151" s="55" t="s">
        <v>144</v>
      </c>
      <c r="B151" s="4">
        <v>4630.6</v>
      </c>
      <c r="C151" s="8">
        <f>'Local Equal Aid'!H151</f>
        <v>1849184</v>
      </c>
      <c r="D151" s="3">
        <f>'Enhanced Aid'!F151</f>
        <v>878193</v>
      </c>
      <c r="E151" s="8">
        <f>'Target Aid'!L151</f>
        <v>4283286</v>
      </c>
      <c r="F151" s="17">
        <f t="shared" si="11"/>
        <v>7010663</v>
      </c>
      <c r="G151" s="8">
        <v>8422364</v>
      </c>
      <c r="H151" s="8">
        <f t="shared" si="9"/>
        <v>148346</v>
      </c>
      <c r="I151" s="17">
        <f t="shared" si="10"/>
        <v>7159009</v>
      </c>
      <c r="J151" s="8">
        <f>ROUND('Enhanced Aid'!C151*$J$5*0.001,0)</f>
        <v>7528966</v>
      </c>
      <c r="K151" s="8">
        <f t="shared" si="12"/>
        <v>14687975</v>
      </c>
    </row>
    <row r="152" spans="1:11" ht="15.75">
      <c r="A152" s="55" t="s">
        <v>145</v>
      </c>
      <c r="B152" s="4">
        <v>301.6</v>
      </c>
      <c r="C152" s="8">
        <f>'Local Equal Aid'!H152</f>
        <v>490857</v>
      </c>
      <c r="D152" s="3">
        <f>'Enhanced Aid'!F152</f>
        <v>187248</v>
      </c>
      <c r="E152" s="8">
        <f>'Target Aid'!L152</f>
        <v>511676</v>
      </c>
      <c r="F152" s="17">
        <f t="shared" si="11"/>
        <v>1189781</v>
      </c>
      <c r="G152" s="8">
        <v>1057351</v>
      </c>
      <c r="H152" s="8">
        <f t="shared" si="9"/>
        <v>0</v>
      </c>
      <c r="I152" s="17">
        <f t="shared" si="10"/>
        <v>1189781</v>
      </c>
      <c r="J152" s="8">
        <f>ROUND('Enhanced Aid'!C152*$J$5*0.001,0)</f>
        <v>360325</v>
      </c>
      <c r="K152" s="8">
        <f t="shared" si="12"/>
        <v>1550106</v>
      </c>
    </row>
    <row r="153" spans="1:11" ht="15.75">
      <c r="A153" s="55" t="s">
        <v>146</v>
      </c>
      <c r="B153" s="4">
        <v>227.5</v>
      </c>
      <c r="C153" s="8">
        <f>'Local Equal Aid'!H153</f>
        <v>371291</v>
      </c>
      <c r="D153" s="3">
        <f>'Enhanced Aid'!F153</f>
        <v>212851</v>
      </c>
      <c r="E153" s="8">
        <f>'Target Aid'!L153</f>
        <v>327599</v>
      </c>
      <c r="F153" s="17">
        <f t="shared" si="11"/>
        <v>911741</v>
      </c>
      <c r="G153" s="8">
        <v>980110</v>
      </c>
      <c r="H153" s="8">
        <f t="shared" si="9"/>
        <v>0</v>
      </c>
      <c r="I153" s="17">
        <f t="shared" si="10"/>
        <v>911741</v>
      </c>
      <c r="J153" s="8">
        <f>ROUND('Enhanced Aid'!C153*$J$5*0.001,0)</f>
        <v>200191</v>
      </c>
      <c r="K153" s="8">
        <f t="shared" si="12"/>
        <v>1111932</v>
      </c>
    </row>
    <row r="154" spans="1:11" ht="15.75">
      <c r="A154" s="55" t="s">
        <v>147</v>
      </c>
      <c r="B154" s="4">
        <v>2508.4</v>
      </c>
      <c r="C154" s="8">
        <f>'Local Equal Aid'!H154</f>
        <v>2720335</v>
      </c>
      <c r="D154" s="3">
        <f>'Enhanced Aid'!F154</f>
        <v>1190311</v>
      </c>
      <c r="E154" s="8">
        <f>'Target Aid'!L154</f>
        <v>3503935</v>
      </c>
      <c r="F154" s="17">
        <f t="shared" si="11"/>
        <v>7414581</v>
      </c>
      <c r="G154" s="8">
        <v>6288403</v>
      </c>
      <c r="H154" s="8">
        <f t="shared" si="9"/>
        <v>0</v>
      </c>
      <c r="I154" s="17">
        <f t="shared" si="10"/>
        <v>7414581</v>
      </c>
      <c r="J154" s="8">
        <f>ROUND('Enhanced Aid'!C154*$J$5*0.001,0)</f>
        <v>3363850</v>
      </c>
      <c r="K154" s="8">
        <f t="shared" si="12"/>
        <v>10778431</v>
      </c>
    </row>
    <row r="155" spans="1:11" ht="15.75">
      <c r="A155" s="55" t="s">
        <v>148</v>
      </c>
      <c r="B155" s="4">
        <v>2</v>
      </c>
      <c r="C155" s="8">
        <f>'Local Equal Aid'!H155</f>
        <v>0</v>
      </c>
      <c r="D155" s="3">
        <f>'Enhanced Aid'!F155</f>
        <v>0</v>
      </c>
      <c r="E155" s="8">
        <f>'Target Aid'!L155</f>
        <v>0</v>
      </c>
      <c r="F155" s="17">
        <f t="shared" si="11"/>
        <v>0</v>
      </c>
      <c r="G155" s="8">
        <v>0</v>
      </c>
      <c r="H155" s="8">
        <f t="shared" si="9"/>
        <v>0</v>
      </c>
      <c r="I155" s="17">
        <f t="shared" si="10"/>
        <v>0</v>
      </c>
      <c r="J155" s="8">
        <f>ROUND('Enhanced Aid'!C155*$J$5*0.001,0)</f>
        <v>13427</v>
      </c>
      <c r="K155" s="8">
        <f t="shared" si="12"/>
        <v>13427</v>
      </c>
    </row>
    <row r="156" spans="1:11" ht="15.75">
      <c r="A156" s="55" t="s">
        <v>149</v>
      </c>
      <c r="B156" s="4">
        <v>701.1</v>
      </c>
      <c r="C156" s="8">
        <f>'Local Equal Aid'!H156</f>
        <v>966663</v>
      </c>
      <c r="D156" s="3">
        <f>'Enhanced Aid'!F156</f>
        <v>371716</v>
      </c>
      <c r="E156" s="8">
        <f>'Target Aid'!L156</f>
        <v>1322410</v>
      </c>
      <c r="F156" s="17">
        <f t="shared" si="11"/>
        <v>2660789</v>
      </c>
      <c r="G156" s="8">
        <v>2404616</v>
      </c>
      <c r="H156" s="8">
        <f t="shared" si="9"/>
        <v>0</v>
      </c>
      <c r="I156" s="17">
        <f t="shared" si="10"/>
        <v>2660789</v>
      </c>
      <c r="J156" s="8">
        <f>ROUND('Enhanced Aid'!C156*$J$5*0.001,0)</f>
        <v>901175</v>
      </c>
      <c r="K156" s="8">
        <f t="shared" si="12"/>
        <v>3561964</v>
      </c>
    </row>
    <row r="157" spans="1:11" ht="15.75">
      <c r="A157" s="55" t="s">
        <v>150</v>
      </c>
      <c r="B157" s="4">
        <v>123.6</v>
      </c>
      <c r="C157" s="8">
        <f>'Local Equal Aid'!H157</f>
        <v>0</v>
      </c>
      <c r="D157" s="3">
        <f>'Enhanced Aid'!F157</f>
        <v>86946</v>
      </c>
      <c r="E157" s="8">
        <f>'Target Aid'!L157</f>
        <v>0</v>
      </c>
      <c r="F157" s="17">
        <f t="shared" si="11"/>
        <v>86946</v>
      </c>
      <c r="G157" s="8">
        <v>263998</v>
      </c>
      <c r="H157" s="8">
        <f t="shared" si="9"/>
        <v>137452</v>
      </c>
      <c r="I157" s="17">
        <f t="shared" si="10"/>
        <v>224398</v>
      </c>
      <c r="J157" s="8">
        <f>ROUND('Enhanced Aid'!C157*$J$5*0.001,0)</f>
        <v>137457</v>
      </c>
      <c r="K157" s="8">
        <f t="shared" si="12"/>
        <v>361855</v>
      </c>
    </row>
    <row r="158" spans="1:11" ht="15.75">
      <c r="A158" s="55" t="s">
        <v>151</v>
      </c>
      <c r="B158" s="4">
        <v>459</v>
      </c>
      <c r="C158" s="8">
        <f>'Local Equal Aid'!H158</f>
        <v>524710</v>
      </c>
      <c r="D158" s="3">
        <f>'Enhanced Aid'!F158</f>
        <v>202410</v>
      </c>
      <c r="E158" s="8">
        <f>'Target Aid'!L158</f>
        <v>439740</v>
      </c>
      <c r="F158" s="17">
        <f t="shared" si="11"/>
        <v>1166860</v>
      </c>
      <c r="G158" s="8">
        <v>1183503</v>
      </c>
      <c r="H158" s="8">
        <f t="shared" si="9"/>
        <v>0</v>
      </c>
      <c r="I158" s="17">
        <f t="shared" si="10"/>
        <v>1166860</v>
      </c>
      <c r="J158" s="8">
        <f>ROUND('Enhanced Aid'!C158*$J$5*0.001,0)</f>
        <v>630937</v>
      </c>
      <c r="K158" s="8">
        <f t="shared" si="12"/>
        <v>1797797</v>
      </c>
    </row>
    <row r="159" spans="1:11" ht="15.75">
      <c r="A159" s="55" t="s">
        <v>152</v>
      </c>
      <c r="B159" s="4">
        <v>656.3</v>
      </c>
      <c r="C159" s="8">
        <f>'Local Equal Aid'!H159</f>
        <v>0</v>
      </c>
      <c r="D159" s="3">
        <f>'Enhanced Aid'!F159</f>
        <v>0</v>
      </c>
      <c r="E159" s="8">
        <f>'Target Aid'!L159</f>
        <v>0</v>
      </c>
      <c r="F159" s="17">
        <f t="shared" si="11"/>
        <v>0</v>
      </c>
      <c r="G159" s="8">
        <v>0</v>
      </c>
      <c r="H159" s="8">
        <f t="shared" si="9"/>
        <v>0</v>
      </c>
      <c r="I159" s="17">
        <f t="shared" si="10"/>
        <v>0</v>
      </c>
      <c r="J159" s="8">
        <f>ROUND('Enhanced Aid'!C159*$J$5*0.001,0)</f>
        <v>6675486</v>
      </c>
      <c r="K159" s="8">
        <f t="shared" si="12"/>
        <v>6675486</v>
      </c>
    </row>
    <row r="160" spans="1:11" ht="15.75">
      <c r="A160" s="55" t="s">
        <v>153</v>
      </c>
      <c r="B160" s="4">
        <v>12898.5</v>
      </c>
      <c r="C160" s="8">
        <f>'Local Equal Aid'!H160</f>
        <v>183804</v>
      </c>
      <c r="D160" s="3">
        <f>'Enhanced Aid'!F160</f>
        <v>937592</v>
      </c>
      <c r="E160" s="8">
        <f>'Target Aid'!L160</f>
        <v>22744728</v>
      </c>
      <c r="F160" s="17">
        <f t="shared" si="11"/>
        <v>23866124</v>
      </c>
      <c r="G160" s="8">
        <v>26005807</v>
      </c>
      <c r="H160" s="8">
        <f t="shared" si="9"/>
        <v>0</v>
      </c>
      <c r="I160" s="17">
        <f t="shared" si="10"/>
        <v>23866124</v>
      </c>
      <c r="J160" s="8">
        <f>ROUND('Enhanced Aid'!C160*$J$5*0.001,0)</f>
        <v>22480526</v>
      </c>
      <c r="K160" s="8">
        <f t="shared" si="12"/>
        <v>46346650</v>
      </c>
    </row>
    <row r="161" spans="1:11" ht="15.75">
      <c r="A161" s="55" t="s">
        <v>154</v>
      </c>
      <c r="B161" s="4">
        <v>113.5</v>
      </c>
      <c r="C161" s="8">
        <f>'Local Equal Aid'!H161</f>
        <v>9838</v>
      </c>
      <c r="D161" s="3">
        <f>'Enhanced Aid'!F161</f>
        <v>0</v>
      </c>
      <c r="E161" s="8">
        <f>'Target Aid'!L161</f>
        <v>160227</v>
      </c>
      <c r="F161" s="17">
        <f t="shared" si="11"/>
        <v>170065</v>
      </c>
      <c r="G161" s="8">
        <v>203324</v>
      </c>
      <c r="H161" s="8">
        <f t="shared" si="9"/>
        <v>2760</v>
      </c>
      <c r="I161" s="17">
        <f t="shared" si="10"/>
        <v>172825</v>
      </c>
      <c r="J161" s="8">
        <f>ROUND('Enhanced Aid'!C161*$J$5*0.001,0)</f>
        <v>220304</v>
      </c>
      <c r="K161" s="8">
        <f t="shared" si="12"/>
        <v>393129</v>
      </c>
    </row>
    <row r="162" spans="1:11" ht="15.75">
      <c r="A162" s="55" t="s">
        <v>155</v>
      </c>
      <c r="B162" s="4">
        <v>820.2</v>
      </c>
      <c r="C162" s="8">
        <f>'Local Equal Aid'!H162</f>
        <v>709727</v>
      </c>
      <c r="D162" s="3">
        <f>'Enhanced Aid'!F162</f>
        <v>271199</v>
      </c>
      <c r="E162" s="8">
        <f>'Target Aid'!L162</f>
        <v>701343</v>
      </c>
      <c r="F162" s="17">
        <f t="shared" si="11"/>
        <v>1682269</v>
      </c>
      <c r="G162" s="8">
        <v>1580137</v>
      </c>
      <c r="H162" s="8">
        <f t="shared" si="9"/>
        <v>0</v>
      </c>
      <c r="I162" s="17">
        <f t="shared" si="10"/>
        <v>1682269</v>
      </c>
      <c r="J162" s="8">
        <f>ROUND('Enhanced Aid'!C162*$J$5*0.001,0)</f>
        <v>1217928</v>
      </c>
      <c r="K162" s="8">
        <f t="shared" si="12"/>
        <v>2900197</v>
      </c>
    </row>
    <row r="163" spans="1:11" ht="15.75">
      <c r="A163" s="55" t="s">
        <v>156</v>
      </c>
      <c r="B163" s="4">
        <v>104.6</v>
      </c>
      <c r="C163" s="8">
        <f>'Local Equal Aid'!H163</f>
        <v>0</v>
      </c>
      <c r="D163" s="3">
        <f>'Enhanced Aid'!F163</f>
        <v>0</v>
      </c>
      <c r="E163" s="8">
        <f>'Target Aid'!L163</f>
        <v>0</v>
      </c>
      <c r="F163" s="17">
        <f t="shared" si="11"/>
        <v>0</v>
      </c>
      <c r="G163" s="8">
        <v>0</v>
      </c>
      <c r="H163" s="8">
        <f t="shared" si="9"/>
        <v>0</v>
      </c>
      <c r="I163" s="17">
        <f t="shared" si="10"/>
        <v>0</v>
      </c>
      <c r="J163" s="8">
        <f>ROUND('Enhanced Aid'!C163*$J$5*0.001,0)</f>
        <v>1329766</v>
      </c>
      <c r="K163" s="8">
        <f t="shared" si="12"/>
        <v>1329766</v>
      </c>
    </row>
    <row r="164" spans="1:11" ht="15.75">
      <c r="A164" s="55" t="s">
        <v>157</v>
      </c>
      <c r="B164" s="4">
        <v>437.7</v>
      </c>
      <c r="C164" s="8">
        <f>'Local Equal Aid'!H164</f>
        <v>0</v>
      </c>
      <c r="D164" s="3">
        <f>'Enhanced Aid'!F164</f>
        <v>0</v>
      </c>
      <c r="E164" s="8">
        <f>'Target Aid'!L164</f>
        <v>544902</v>
      </c>
      <c r="F164" s="17">
        <f t="shared" si="11"/>
        <v>544902</v>
      </c>
      <c r="G164" s="8">
        <v>629059</v>
      </c>
      <c r="H164" s="8">
        <f t="shared" si="9"/>
        <v>0</v>
      </c>
      <c r="I164" s="17">
        <f t="shared" si="10"/>
        <v>544902</v>
      </c>
      <c r="J164" s="8">
        <f>ROUND('Enhanced Aid'!C164*$J$5*0.001,0)</f>
        <v>898510</v>
      </c>
      <c r="K164" s="8">
        <f t="shared" si="12"/>
        <v>1443412</v>
      </c>
    </row>
    <row r="165" spans="1:11" ht="15.75">
      <c r="A165" s="55" t="s">
        <v>158</v>
      </c>
      <c r="B165" s="4">
        <v>276.6</v>
      </c>
      <c r="C165" s="8">
        <f>'Local Equal Aid'!H165</f>
        <v>0</v>
      </c>
      <c r="D165" s="3">
        <f>'Enhanced Aid'!F165</f>
        <v>0</v>
      </c>
      <c r="E165" s="8">
        <f>'Target Aid'!L165</f>
        <v>465147</v>
      </c>
      <c r="F165" s="17">
        <f t="shared" si="11"/>
        <v>465147</v>
      </c>
      <c r="G165" s="8">
        <v>505616</v>
      </c>
      <c r="H165" s="8">
        <f t="shared" si="9"/>
        <v>0</v>
      </c>
      <c r="I165" s="17">
        <f t="shared" si="10"/>
        <v>465147</v>
      </c>
      <c r="J165" s="8">
        <f>ROUND('Enhanced Aid'!C165*$J$5*0.001,0)</f>
        <v>557663</v>
      </c>
      <c r="K165" s="8">
        <f t="shared" si="12"/>
        <v>1022810</v>
      </c>
    </row>
    <row r="166" spans="1:11" ht="15.75">
      <c r="A166" s="55" t="s">
        <v>159</v>
      </c>
      <c r="B166" s="4">
        <v>844.5</v>
      </c>
      <c r="C166" s="8">
        <f>'Local Equal Aid'!H166</f>
        <v>1439839</v>
      </c>
      <c r="D166" s="3">
        <f>'Enhanced Aid'!F166</f>
        <v>571617</v>
      </c>
      <c r="E166" s="8">
        <f>'Target Aid'!L166</f>
        <v>983808</v>
      </c>
      <c r="F166" s="17">
        <f t="shared" si="11"/>
        <v>2995264</v>
      </c>
      <c r="G166" s="8">
        <v>2812415</v>
      </c>
      <c r="H166" s="8">
        <f t="shared" si="9"/>
        <v>0</v>
      </c>
      <c r="I166" s="17">
        <f t="shared" si="10"/>
        <v>2995264</v>
      </c>
      <c r="J166" s="8">
        <f>ROUND('Enhanced Aid'!C166*$J$5*0.001,0)</f>
        <v>961632</v>
      </c>
      <c r="K166" s="8">
        <f t="shared" si="12"/>
        <v>3956896</v>
      </c>
    </row>
    <row r="167" spans="1:11" ht="15.75">
      <c r="A167" s="55" t="s">
        <v>160</v>
      </c>
      <c r="B167" s="4">
        <v>412.4</v>
      </c>
      <c r="C167" s="8">
        <f>'Local Equal Aid'!H167</f>
        <v>0</v>
      </c>
      <c r="D167" s="3">
        <f>'Enhanced Aid'!F167</f>
        <v>0</v>
      </c>
      <c r="E167" s="8">
        <f>'Target Aid'!L167</f>
        <v>0</v>
      </c>
      <c r="F167" s="17">
        <f t="shared" si="11"/>
        <v>0</v>
      </c>
      <c r="G167" s="8">
        <v>0</v>
      </c>
      <c r="H167" s="8">
        <f t="shared" si="9"/>
        <v>0</v>
      </c>
      <c r="I167" s="17">
        <f t="shared" si="10"/>
        <v>0</v>
      </c>
      <c r="J167" s="8">
        <f>ROUND('Enhanced Aid'!C167*$J$5*0.001,0)</f>
        <v>2633160</v>
      </c>
      <c r="K167" s="8">
        <f t="shared" si="12"/>
        <v>2633160</v>
      </c>
    </row>
    <row r="168" spans="1:11" ht="15.75">
      <c r="A168" s="55" t="s">
        <v>161</v>
      </c>
      <c r="B168" s="4">
        <v>259.2</v>
      </c>
      <c r="C168" s="8">
        <f>'Local Equal Aid'!H168</f>
        <v>0</v>
      </c>
      <c r="D168" s="3">
        <f>'Enhanced Aid'!F168</f>
        <v>0</v>
      </c>
      <c r="E168" s="8">
        <f>'Target Aid'!L168</f>
        <v>0</v>
      </c>
      <c r="F168" s="17">
        <f t="shared" si="11"/>
        <v>0</v>
      </c>
      <c r="G168" s="8">
        <v>0</v>
      </c>
      <c r="H168" s="8">
        <f t="shared" si="9"/>
        <v>0</v>
      </c>
      <c r="I168" s="17">
        <f t="shared" si="10"/>
        <v>0</v>
      </c>
      <c r="J168" s="8">
        <f>ROUND('Enhanced Aid'!C168*$J$5*0.001,0)</f>
        <v>1553003</v>
      </c>
      <c r="K168" s="8">
        <f t="shared" si="12"/>
        <v>1553003</v>
      </c>
    </row>
    <row r="169" spans="1:11" ht="15.75">
      <c r="A169" s="55" t="s">
        <v>162</v>
      </c>
      <c r="B169" s="4">
        <v>311.4</v>
      </c>
      <c r="C169" s="8">
        <f>'Local Equal Aid'!H169</f>
        <v>0</v>
      </c>
      <c r="D169" s="3">
        <f>'Enhanced Aid'!F169</f>
        <v>0</v>
      </c>
      <c r="E169" s="8">
        <f>'Target Aid'!L169</f>
        <v>228580</v>
      </c>
      <c r="F169" s="17">
        <f t="shared" si="11"/>
        <v>228580</v>
      </c>
      <c r="G169" s="8">
        <v>389445</v>
      </c>
      <c r="H169" s="8">
        <f t="shared" si="9"/>
        <v>102448</v>
      </c>
      <c r="I169" s="17">
        <f t="shared" si="10"/>
        <v>331028</v>
      </c>
      <c r="J169" s="8">
        <f>ROUND('Enhanced Aid'!C169*$J$5*0.001,0)</f>
        <v>575369</v>
      </c>
      <c r="K169" s="8">
        <f t="shared" si="12"/>
        <v>906397</v>
      </c>
    </row>
    <row r="170" spans="1:11" ht="15.75">
      <c r="A170" s="55" t="s">
        <v>163</v>
      </c>
      <c r="B170" s="4">
        <v>103.5</v>
      </c>
      <c r="C170" s="8">
        <f>'Local Equal Aid'!H170</f>
        <v>0</v>
      </c>
      <c r="D170" s="3">
        <f>'Enhanced Aid'!F170</f>
        <v>0</v>
      </c>
      <c r="E170" s="8">
        <f>'Target Aid'!L170</f>
        <v>0</v>
      </c>
      <c r="F170" s="17">
        <f t="shared" si="11"/>
        <v>0</v>
      </c>
      <c r="G170" s="8">
        <v>0</v>
      </c>
      <c r="H170" s="8">
        <f t="shared" si="9"/>
        <v>0</v>
      </c>
      <c r="I170" s="17">
        <f t="shared" si="10"/>
        <v>0</v>
      </c>
      <c r="J170" s="8">
        <f>ROUND('Enhanced Aid'!C170*$J$5*0.001,0)</f>
        <v>1184434</v>
      </c>
      <c r="K170" s="8">
        <f t="shared" si="12"/>
        <v>1184434</v>
      </c>
    </row>
    <row r="171" spans="1:11" ht="15.75">
      <c r="A171" s="55" t="s">
        <v>164</v>
      </c>
      <c r="B171" s="4">
        <v>1024.8</v>
      </c>
      <c r="C171" s="8">
        <f>'Local Equal Aid'!H171</f>
        <v>277547</v>
      </c>
      <c r="D171" s="3">
        <f>'Enhanced Aid'!F171</f>
        <v>59818</v>
      </c>
      <c r="E171" s="8">
        <f>'Target Aid'!L171</f>
        <v>1351689</v>
      </c>
      <c r="F171" s="17">
        <f t="shared" si="11"/>
        <v>1689054</v>
      </c>
      <c r="G171" s="8">
        <v>2086204</v>
      </c>
      <c r="H171" s="8">
        <f t="shared" si="9"/>
        <v>84219</v>
      </c>
      <c r="I171" s="17">
        <f t="shared" si="10"/>
        <v>1773273</v>
      </c>
      <c r="J171" s="8">
        <f>ROUND('Enhanced Aid'!C171*$J$5*0.001,0)</f>
        <v>1800775</v>
      </c>
      <c r="K171" s="8">
        <f t="shared" si="12"/>
        <v>3574048</v>
      </c>
    </row>
    <row r="172" spans="1:11" ht="15.75">
      <c r="A172" s="55" t="s">
        <v>165</v>
      </c>
      <c r="B172" s="4">
        <v>1117.4</v>
      </c>
      <c r="C172" s="8">
        <f>'Local Equal Aid'!H172</f>
        <v>2628393</v>
      </c>
      <c r="D172" s="3">
        <f>'Enhanced Aid'!F172</f>
        <v>1085599</v>
      </c>
      <c r="E172" s="8">
        <f>'Target Aid'!L172</f>
        <v>2341979</v>
      </c>
      <c r="F172" s="17">
        <f t="shared" si="11"/>
        <v>6055971</v>
      </c>
      <c r="G172" s="8">
        <v>5007003</v>
      </c>
      <c r="H172" s="8">
        <f t="shared" si="9"/>
        <v>0</v>
      </c>
      <c r="I172" s="17">
        <f t="shared" si="10"/>
        <v>6055971</v>
      </c>
      <c r="J172" s="8">
        <f>ROUND('Enhanced Aid'!C172*$J$5*0.001,0)</f>
        <v>943121</v>
      </c>
      <c r="K172" s="8">
        <f t="shared" si="12"/>
        <v>6999092</v>
      </c>
    </row>
    <row r="173" spans="1:11" ht="15.75">
      <c r="A173" s="55" t="s">
        <v>166</v>
      </c>
      <c r="B173" s="4">
        <v>806</v>
      </c>
      <c r="C173" s="8">
        <f>'Local Equal Aid'!H173</f>
        <v>671462</v>
      </c>
      <c r="D173" s="3">
        <f>'Enhanced Aid'!F173</f>
        <v>328115</v>
      </c>
      <c r="E173" s="8">
        <f>'Target Aid'!L173</f>
        <v>756600</v>
      </c>
      <c r="F173" s="17">
        <f t="shared" si="11"/>
        <v>1756177</v>
      </c>
      <c r="G173" s="8">
        <v>1994729</v>
      </c>
      <c r="H173" s="8">
        <f t="shared" si="9"/>
        <v>0</v>
      </c>
      <c r="I173" s="17">
        <f t="shared" si="10"/>
        <v>1756177</v>
      </c>
      <c r="J173" s="8">
        <f>ROUND('Enhanced Aid'!C173*$J$5*0.001,0)</f>
        <v>1135229</v>
      </c>
      <c r="K173" s="8">
        <f t="shared" si="12"/>
        <v>2891406</v>
      </c>
    </row>
    <row r="174" spans="1:11" ht="15.75">
      <c r="A174" s="55" t="s">
        <v>167</v>
      </c>
      <c r="B174" s="4">
        <v>648.9</v>
      </c>
      <c r="C174" s="8">
        <f>'Local Equal Aid'!H174</f>
        <v>0</v>
      </c>
      <c r="D174" s="3">
        <f>'Enhanced Aid'!F174</f>
        <v>0</v>
      </c>
      <c r="E174" s="8">
        <f>'Target Aid'!L174</f>
        <v>0</v>
      </c>
      <c r="F174" s="17">
        <f t="shared" si="11"/>
        <v>0</v>
      </c>
      <c r="G174" s="8">
        <v>0</v>
      </c>
      <c r="H174" s="8">
        <f t="shared" si="9"/>
        <v>0</v>
      </c>
      <c r="I174" s="17">
        <f t="shared" si="10"/>
        <v>0</v>
      </c>
      <c r="J174" s="8">
        <f>ROUND('Enhanced Aid'!C174*$J$5*0.001,0)</f>
        <v>2727411</v>
      </c>
      <c r="K174" s="8">
        <f t="shared" si="12"/>
        <v>2727411</v>
      </c>
    </row>
    <row r="175" spans="1:11" ht="15.75">
      <c r="A175" s="55" t="s">
        <v>168</v>
      </c>
      <c r="B175" s="4">
        <v>800</v>
      </c>
      <c r="C175" s="8">
        <f>'Local Equal Aid'!H175</f>
        <v>1843296</v>
      </c>
      <c r="D175" s="3">
        <f>'Enhanced Aid'!F175</f>
        <v>730688</v>
      </c>
      <c r="E175" s="8">
        <f>'Target Aid'!L175</f>
        <v>1281279</v>
      </c>
      <c r="F175" s="17">
        <f t="shared" si="11"/>
        <v>3855263</v>
      </c>
      <c r="G175" s="8">
        <v>3465387</v>
      </c>
      <c r="H175" s="8">
        <f t="shared" si="9"/>
        <v>0</v>
      </c>
      <c r="I175" s="17">
        <f t="shared" si="10"/>
        <v>3855263</v>
      </c>
      <c r="J175" s="8">
        <f>ROUND('Enhanced Aid'!C175*$J$5*0.001,0)</f>
        <v>721764</v>
      </c>
      <c r="K175" s="8">
        <f t="shared" si="12"/>
        <v>4577027</v>
      </c>
    </row>
    <row r="176" spans="1:11" ht="15.75">
      <c r="A176" s="55" t="s">
        <v>169</v>
      </c>
      <c r="B176" s="4">
        <v>410</v>
      </c>
      <c r="C176" s="8">
        <f>'Local Equal Aid'!H176</f>
        <v>875346</v>
      </c>
      <c r="D176" s="3">
        <f>'Enhanced Aid'!F176</f>
        <v>450369</v>
      </c>
      <c r="E176" s="8">
        <f>'Target Aid'!L176</f>
        <v>823305</v>
      </c>
      <c r="F176" s="17">
        <f t="shared" si="11"/>
        <v>2149020</v>
      </c>
      <c r="G176" s="8">
        <v>1891299</v>
      </c>
      <c r="H176" s="8">
        <f t="shared" si="9"/>
        <v>0</v>
      </c>
      <c r="I176" s="17">
        <f t="shared" si="10"/>
        <v>2149020</v>
      </c>
      <c r="J176" s="8">
        <f>ROUND('Enhanced Aid'!C176*$J$5*0.001,0)</f>
        <v>294016</v>
      </c>
      <c r="K176" s="8">
        <f t="shared" si="12"/>
        <v>2443036</v>
      </c>
    </row>
    <row r="177" spans="1:11" ht="15.75">
      <c r="A177" s="55" t="s">
        <v>170</v>
      </c>
      <c r="B177" s="4">
        <v>742.2</v>
      </c>
      <c r="C177" s="8">
        <f>'Local Equal Aid'!H177</f>
        <v>882142</v>
      </c>
      <c r="D177" s="3">
        <f>'Enhanced Aid'!F177</f>
        <v>265218</v>
      </c>
      <c r="E177" s="8">
        <f>'Target Aid'!L177</f>
        <v>1006541</v>
      </c>
      <c r="F177" s="17">
        <f t="shared" si="11"/>
        <v>2153901</v>
      </c>
      <c r="G177" s="8">
        <v>1854853</v>
      </c>
      <c r="H177" s="8">
        <f t="shared" si="9"/>
        <v>0</v>
      </c>
      <c r="I177" s="17">
        <f t="shared" si="10"/>
        <v>2153901</v>
      </c>
      <c r="J177" s="8">
        <f>ROUND('Enhanced Aid'!C177*$J$5*0.001,0)</f>
        <v>1082294</v>
      </c>
      <c r="K177" s="8">
        <f t="shared" si="12"/>
        <v>3236195</v>
      </c>
    </row>
    <row r="178" spans="1:11" ht="15.75">
      <c r="A178" s="55" t="s">
        <v>171</v>
      </c>
      <c r="B178" s="4">
        <v>684.2</v>
      </c>
      <c r="C178" s="8">
        <f>'Local Equal Aid'!H178</f>
        <v>154102</v>
      </c>
      <c r="D178" s="3">
        <f>'Enhanced Aid'!F178</f>
        <v>5453</v>
      </c>
      <c r="E178" s="8">
        <f>'Target Aid'!L178</f>
        <v>807505</v>
      </c>
      <c r="F178" s="17">
        <f t="shared" si="11"/>
        <v>967060</v>
      </c>
      <c r="G178" s="8">
        <v>1119776</v>
      </c>
      <c r="H178" s="8">
        <f t="shared" si="9"/>
        <v>0</v>
      </c>
      <c r="I178" s="17">
        <f t="shared" si="10"/>
        <v>967060</v>
      </c>
      <c r="J178" s="8">
        <f>ROUND('Enhanced Aid'!C178*$J$5*0.001,0)</f>
        <v>1236756</v>
      </c>
      <c r="K178" s="8">
        <f t="shared" si="12"/>
        <v>2203816</v>
      </c>
    </row>
    <row r="179" spans="1:11" ht="15.75">
      <c r="A179" s="55" t="s">
        <v>172</v>
      </c>
      <c r="B179" s="4">
        <v>0</v>
      </c>
      <c r="C179" s="8">
        <f>'Local Equal Aid'!H179</f>
        <v>0</v>
      </c>
      <c r="D179" s="3">
        <f>'Enhanced Aid'!F179</f>
        <v>0</v>
      </c>
      <c r="E179" s="8">
        <f>'Target Aid'!L179</f>
        <v>0</v>
      </c>
      <c r="F179" s="17">
        <f t="shared" si="11"/>
        <v>0</v>
      </c>
      <c r="G179" s="8">
        <v>0</v>
      </c>
      <c r="H179" s="8">
        <f t="shared" si="9"/>
        <v>0</v>
      </c>
      <c r="I179" s="17">
        <f t="shared" si="10"/>
        <v>0</v>
      </c>
      <c r="J179" s="8">
        <f>ROUND('Enhanced Aid'!C179*$J$5*0.001,0)</f>
        <v>5161</v>
      </c>
      <c r="K179" s="8">
        <f t="shared" si="12"/>
        <v>5161</v>
      </c>
    </row>
    <row r="180" spans="1:11" ht="15.75">
      <c r="A180" s="55" t="s">
        <v>173</v>
      </c>
      <c r="B180" s="4">
        <v>51.8</v>
      </c>
      <c r="C180" s="8">
        <f>'Local Equal Aid'!H180</f>
        <v>87446</v>
      </c>
      <c r="D180" s="3">
        <f>'Enhanced Aid'!F180</f>
        <v>40941</v>
      </c>
      <c r="E180" s="8">
        <f>'Target Aid'!L180</f>
        <v>63505</v>
      </c>
      <c r="F180" s="17">
        <f t="shared" si="11"/>
        <v>191892</v>
      </c>
      <c r="G180" s="8">
        <v>200674</v>
      </c>
      <c r="H180" s="8">
        <f t="shared" si="9"/>
        <v>0</v>
      </c>
      <c r="I180" s="17">
        <f t="shared" si="10"/>
        <v>191892</v>
      </c>
      <c r="J180" s="8">
        <f>ROUND('Enhanced Aid'!C180*$J$5*0.001,0)</f>
        <v>53105</v>
      </c>
      <c r="K180" s="8">
        <f t="shared" si="12"/>
        <v>244997</v>
      </c>
    </row>
    <row r="181" spans="1:11" ht="15.75">
      <c r="A181" s="55" t="s">
        <v>174</v>
      </c>
      <c r="B181" s="4">
        <v>166.7</v>
      </c>
      <c r="C181" s="8">
        <f>'Local Equal Aid'!H181</f>
        <v>0</v>
      </c>
      <c r="D181" s="3">
        <f>'Enhanced Aid'!F181</f>
        <v>0</v>
      </c>
      <c r="E181" s="8">
        <f>'Target Aid'!L181</f>
        <v>271393</v>
      </c>
      <c r="F181" s="17">
        <f t="shared" si="11"/>
        <v>271393</v>
      </c>
      <c r="G181" s="8">
        <v>262319</v>
      </c>
      <c r="H181" s="8">
        <f t="shared" si="9"/>
        <v>0</v>
      </c>
      <c r="I181" s="17">
        <f t="shared" si="10"/>
        <v>271393</v>
      </c>
      <c r="J181" s="8">
        <f>ROUND('Enhanced Aid'!C181*$J$5*0.001,0)</f>
        <v>360445</v>
      </c>
      <c r="K181" s="8">
        <f t="shared" si="12"/>
        <v>631838</v>
      </c>
    </row>
    <row r="182" spans="1:11" ht="15.75">
      <c r="A182" s="55" t="s">
        <v>175</v>
      </c>
      <c r="B182" s="4">
        <v>698.6</v>
      </c>
      <c r="C182" s="8">
        <f>'Local Equal Aid'!H182</f>
        <v>0</v>
      </c>
      <c r="D182" s="3">
        <f>'Enhanced Aid'!F182</f>
        <v>0</v>
      </c>
      <c r="E182" s="8">
        <f>'Target Aid'!L182</f>
        <v>1608309</v>
      </c>
      <c r="F182" s="17">
        <f t="shared" si="11"/>
        <v>1608309</v>
      </c>
      <c r="G182" s="8">
        <v>1455832</v>
      </c>
      <c r="H182" s="8">
        <f t="shared" si="9"/>
        <v>0</v>
      </c>
      <c r="I182" s="17">
        <f t="shared" si="10"/>
        <v>1608309</v>
      </c>
      <c r="J182" s="8">
        <f>ROUND('Enhanced Aid'!C182*$J$5*0.001,0)</f>
        <v>1452521</v>
      </c>
      <c r="K182" s="8">
        <f t="shared" si="12"/>
        <v>3060830</v>
      </c>
    </row>
    <row r="183" spans="1:11" ht="15.75">
      <c r="A183" s="55" t="s">
        <v>176</v>
      </c>
      <c r="B183" s="4">
        <v>1989.5</v>
      </c>
      <c r="C183" s="8">
        <f>'Local Equal Aid'!H183</f>
        <v>533266</v>
      </c>
      <c r="D183" s="3">
        <f>'Enhanced Aid'!F183</f>
        <v>199030</v>
      </c>
      <c r="E183" s="8">
        <f>'Target Aid'!L183</f>
        <v>1862488</v>
      </c>
      <c r="F183" s="17">
        <f t="shared" si="11"/>
        <v>2594784</v>
      </c>
      <c r="G183" s="8">
        <v>3142102</v>
      </c>
      <c r="H183" s="8">
        <f t="shared" si="9"/>
        <v>76003</v>
      </c>
      <c r="I183" s="17">
        <f t="shared" si="10"/>
        <v>2670787</v>
      </c>
      <c r="J183" s="8">
        <f>ROUND('Enhanced Aid'!C183*$J$5*0.001,0)</f>
        <v>3413033</v>
      </c>
      <c r="K183" s="8">
        <f t="shared" si="12"/>
        <v>6083820</v>
      </c>
    </row>
    <row r="184" spans="1:11" ht="15.75">
      <c r="A184" s="55" t="s">
        <v>177</v>
      </c>
      <c r="B184" s="4">
        <v>1196.3</v>
      </c>
      <c r="C184" s="8">
        <f>'Local Equal Aid'!H184</f>
        <v>1967447</v>
      </c>
      <c r="D184" s="3">
        <f>'Enhanced Aid'!F184</f>
        <v>767115</v>
      </c>
      <c r="E184" s="8">
        <f>'Target Aid'!L184</f>
        <v>1557119</v>
      </c>
      <c r="F184" s="17">
        <f t="shared" si="11"/>
        <v>4291681</v>
      </c>
      <c r="G184" s="8">
        <v>3913995</v>
      </c>
      <c r="H184" s="8">
        <f t="shared" si="9"/>
        <v>0</v>
      </c>
      <c r="I184" s="17">
        <f t="shared" si="10"/>
        <v>4291681</v>
      </c>
      <c r="J184" s="8">
        <f>ROUND('Enhanced Aid'!C184*$J$5*0.001,0)</f>
        <v>1404853</v>
      </c>
      <c r="K184" s="8">
        <f t="shared" si="12"/>
        <v>5696534</v>
      </c>
    </row>
    <row r="185" spans="1:11" ht="15.75">
      <c r="A185" s="55" t="s">
        <v>178</v>
      </c>
      <c r="B185" s="4">
        <v>749.2</v>
      </c>
      <c r="C185" s="8">
        <f>'Local Equal Aid'!H185</f>
        <v>1125194</v>
      </c>
      <c r="D185" s="3">
        <f>'Enhanced Aid'!F185</f>
        <v>586878</v>
      </c>
      <c r="E185" s="8">
        <f>'Target Aid'!L185</f>
        <v>1067668</v>
      </c>
      <c r="F185" s="17">
        <f t="shared" si="11"/>
        <v>2779740</v>
      </c>
      <c r="G185" s="8">
        <v>2319127</v>
      </c>
      <c r="H185" s="8">
        <f t="shared" si="9"/>
        <v>0</v>
      </c>
      <c r="I185" s="17">
        <f t="shared" si="10"/>
        <v>2779740</v>
      </c>
      <c r="J185" s="8">
        <f>ROUND('Enhanced Aid'!C185*$J$5*0.001,0)</f>
        <v>773343</v>
      </c>
      <c r="K185" s="8">
        <f t="shared" si="12"/>
        <v>3553083</v>
      </c>
    </row>
    <row r="186" spans="1:11" ht="15.75">
      <c r="A186" s="55" t="s">
        <v>179</v>
      </c>
      <c r="B186" s="4">
        <v>994</v>
      </c>
      <c r="C186" s="8">
        <f>'Local Equal Aid'!H186</f>
        <v>422182</v>
      </c>
      <c r="D186" s="3">
        <f>'Enhanced Aid'!F186</f>
        <v>151645</v>
      </c>
      <c r="E186" s="8">
        <f>'Target Aid'!L186</f>
        <v>1433207</v>
      </c>
      <c r="F186" s="17">
        <f t="shared" si="11"/>
        <v>2007034</v>
      </c>
      <c r="G186" s="8">
        <v>1951495</v>
      </c>
      <c r="H186" s="8">
        <f t="shared" si="9"/>
        <v>0</v>
      </c>
      <c r="I186" s="17">
        <f t="shared" si="10"/>
        <v>2007034</v>
      </c>
      <c r="J186" s="8">
        <f>ROUND('Enhanced Aid'!C186*$J$5*0.001,0)</f>
        <v>1653026</v>
      </c>
      <c r="K186" s="8">
        <f t="shared" si="12"/>
        <v>3660060</v>
      </c>
    </row>
    <row r="187" spans="1:11" ht="15.75">
      <c r="A187" s="55" t="s">
        <v>180</v>
      </c>
      <c r="B187" s="4">
        <v>122.6</v>
      </c>
      <c r="C187" s="8">
        <f>'Local Equal Aid'!H187</f>
        <v>185670</v>
      </c>
      <c r="D187" s="3">
        <f>'Enhanced Aid'!F187</f>
        <v>50971</v>
      </c>
      <c r="E187" s="8">
        <f>'Target Aid'!L187</f>
        <v>173707</v>
      </c>
      <c r="F187" s="17">
        <f t="shared" si="11"/>
        <v>410348</v>
      </c>
      <c r="G187" s="8">
        <v>289030</v>
      </c>
      <c r="H187" s="8">
        <f t="shared" si="9"/>
        <v>0</v>
      </c>
      <c r="I187" s="17">
        <f t="shared" si="10"/>
        <v>410348</v>
      </c>
      <c r="J187" s="8">
        <f>ROUND('Enhanced Aid'!C187*$J$5*0.001,0)</f>
        <v>171618</v>
      </c>
      <c r="K187" s="8">
        <f t="shared" si="12"/>
        <v>581966</v>
      </c>
    </row>
    <row r="188" spans="1:11" ht="15.75">
      <c r="A188" s="55" t="s">
        <v>181</v>
      </c>
      <c r="B188" s="4">
        <v>0</v>
      </c>
      <c r="C188" s="8">
        <f>'Local Equal Aid'!H188</f>
        <v>0</v>
      </c>
      <c r="D188" s="3">
        <f>'Enhanced Aid'!F188</f>
        <v>0</v>
      </c>
      <c r="E188" s="8">
        <f>'Target Aid'!L188</f>
        <v>0</v>
      </c>
      <c r="F188" s="17">
        <f t="shared" si="11"/>
        <v>0</v>
      </c>
      <c r="G188" s="8">
        <v>0</v>
      </c>
      <c r="H188" s="8">
        <f t="shared" si="9"/>
        <v>0</v>
      </c>
      <c r="I188" s="17">
        <f t="shared" si="10"/>
        <v>0</v>
      </c>
      <c r="J188" s="8">
        <f>ROUND('Enhanced Aid'!C188*$J$5*0.001,0)</f>
        <v>7217</v>
      </c>
      <c r="K188" s="8">
        <f t="shared" si="12"/>
        <v>7217</v>
      </c>
    </row>
    <row r="189" spans="1:11" ht="15.75">
      <c r="A189" s="55" t="s">
        <v>182</v>
      </c>
      <c r="B189" s="4">
        <v>122.1</v>
      </c>
      <c r="C189" s="8">
        <f>'Local Equal Aid'!H189</f>
        <v>0</v>
      </c>
      <c r="D189" s="3">
        <f>'Enhanced Aid'!F189</f>
        <v>0</v>
      </c>
      <c r="E189" s="8">
        <f>'Target Aid'!L189</f>
        <v>0</v>
      </c>
      <c r="F189" s="17">
        <f t="shared" si="11"/>
        <v>0</v>
      </c>
      <c r="G189" s="8">
        <v>15189</v>
      </c>
      <c r="H189" s="8">
        <f t="shared" si="9"/>
        <v>12911</v>
      </c>
      <c r="I189" s="17">
        <f t="shared" si="10"/>
        <v>12911</v>
      </c>
      <c r="J189" s="8">
        <f>ROUND('Enhanced Aid'!C189*$J$5*0.001,0)</f>
        <v>494640</v>
      </c>
      <c r="K189" s="8">
        <f t="shared" si="12"/>
        <v>507551</v>
      </c>
    </row>
    <row r="190" spans="1:11" ht="15.75">
      <c r="A190" s="55" t="s">
        <v>183</v>
      </c>
      <c r="B190" s="4">
        <v>757.4</v>
      </c>
      <c r="C190" s="8">
        <f>'Local Equal Aid'!H190</f>
        <v>1698379</v>
      </c>
      <c r="D190" s="3">
        <f>'Enhanced Aid'!F190</f>
        <v>742063</v>
      </c>
      <c r="E190" s="8">
        <f>'Target Aid'!L190</f>
        <v>1581053</v>
      </c>
      <c r="F190" s="17">
        <f t="shared" si="11"/>
        <v>4021495</v>
      </c>
      <c r="G190" s="8">
        <v>3672028</v>
      </c>
      <c r="H190" s="8">
        <f t="shared" si="9"/>
        <v>0</v>
      </c>
      <c r="I190" s="17">
        <f t="shared" si="10"/>
        <v>4021495</v>
      </c>
      <c r="J190" s="8">
        <f>ROUND('Enhanced Aid'!C190*$J$5*0.001,0)</f>
        <v>633044</v>
      </c>
      <c r="K190" s="8">
        <f t="shared" si="12"/>
        <v>4654539</v>
      </c>
    </row>
    <row r="191" spans="1:11" ht="15.75">
      <c r="A191" s="55" t="s">
        <v>184</v>
      </c>
      <c r="B191" s="4">
        <v>380.8</v>
      </c>
      <c r="C191" s="8">
        <f>'Local Equal Aid'!H191</f>
        <v>286632</v>
      </c>
      <c r="D191" s="3">
        <f>'Enhanced Aid'!F191</f>
        <v>112747</v>
      </c>
      <c r="E191" s="8">
        <f>'Target Aid'!L191</f>
        <v>382187</v>
      </c>
      <c r="F191" s="17">
        <f t="shared" si="11"/>
        <v>781566</v>
      </c>
      <c r="G191" s="8">
        <v>742910</v>
      </c>
      <c r="H191" s="8">
        <f t="shared" si="9"/>
        <v>0</v>
      </c>
      <c r="I191" s="17">
        <f t="shared" si="10"/>
        <v>781566</v>
      </c>
      <c r="J191" s="8">
        <f>ROUND('Enhanced Aid'!C191*$J$5*0.001,0)</f>
        <v>578620</v>
      </c>
      <c r="K191" s="8">
        <f t="shared" si="12"/>
        <v>1360186</v>
      </c>
    </row>
    <row r="192" spans="1:11" ht="15.75">
      <c r="A192" s="55" t="s">
        <v>185</v>
      </c>
      <c r="B192" s="4">
        <v>1315.7</v>
      </c>
      <c r="C192" s="8">
        <f>'Local Equal Aid'!H192</f>
        <v>0</v>
      </c>
      <c r="D192" s="3">
        <f>'Enhanced Aid'!F192</f>
        <v>0</v>
      </c>
      <c r="E192" s="8">
        <f>'Target Aid'!L192</f>
        <v>1363319</v>
      </c>
      <c r="F192" s="17">
        <f t="shared" si="11"/>
        <v>1363319</v>
      </c>
      <c r="G192" s="8">
        <v>2086514</v>
      </c>
      <c r="H192" s="8">
        <f t="shared" si="9"/>
        <v>410218</v>
      </c>
      <c r="I192" s="17">
        <f t="shared" si="10"/>
        <v>1773537</v>
      </c>
      <c r="J192" s="8">
        <f>ROUND('Enhanced Aid'!C192*$J$5*0.001,0)</f>
        <v>2495324</v>
      </c>
      <c r="K192" s="8">
        <f t="shared" si="12"/>
        <v>4268861</v>
      </c>
    </row>
    <row r="193" spans="1:11" ht="15.75">
      <c r="A193" s="55" t="s">
        <v>186</v>
      </c>
      <c r="B193" s="4">
        <v>695.5</v>
      </c>
      <c r="C193" s="8">
        <f>'Local Equal Aid'!H193</f>
        <v>1268696</v>
      </c>
      <c r="D193" s="3">
        <f>'Enhanced Aid'!F193</f>
        <v>386990</v>
      </c>
      <c r="E193" s="8">
        <f>'Target Aid'!L193</f>
        <v>1495261</v>
      </c>
      <c r="F193" s="17">
        <f t="shared" si="11"/>
        <v>3150947</v>
      </c>
      <c r="G193" s="8">
        <v>2733570</v>
      </c>
      <c r="H193" s="8">
        <f t="shared" si="9"/>
        <v>0</v>
      </c>
      <c r="I193" s="17">
        <f t="shared" si="10"/>
        <v>3150947</v>
      </c>
      <c r="J193" s="8">
        <f>ROUND('Enhanced Aid'!C193*$J$5*0.001,0)</f>
        <v>875739</v>
      </c>
      <c r="K193" s="8">
        <f t="shared" si="12"/>
        <v>4026686</v>
      </c>
    </row>
    <row r="194" spans="1:11" ht="15.75">
      <c r="A194" s="55" t="s">
        <v>187</v>
      </c>
      <c r="B194" s="4">
        <v>2128.1</v>
      </c>
      <c r="C194" s="8">
        <f>'Local Equal Aid'!H194</f>
        <v>0</v>
      </c>
      <c r="D194" s="3">
        <f>'Enhanced Aid'!F194</f>
        <v>0</v>
      </c>
      <c r="E194" s="8">
        <f>'Target Aid'!L194</f>
        <v>0</v>
      </c>
      <c r="F194" s="17">
        <f t="shared" si="11"/>
        <v>0</v>
      </c>
      <c r="G194" s="8">
        <v>0</v>
      </c>
      <c r="H194" s="8">
        <f t="shared" si="9"/>
        <v>0</v>
      </c>
      <c r="I194" s="17">
        <f t="shared" si="10"/>
        <v>0</v>
      </c>
      <c r="J194" s="8">
        <f>ROUND('Enhanced Aid'!C194*$J$5*0.001,0)</f>
        <v>8874980</v>
      </c>
      <c r="K194" s="8">
        <f t="shared" si="12"/>
        <v>8874980</v>
      </c>
    </row>
    <row r="195" spans="1:11" ht="15.75">
      <c r="A195" s="55" t="s">
        <v>188</v>
      </c>
      <c r="B195" s="4">
        <v>41.3</v>
      </c>
      <c r="C195" s="8">
        <f>'Local Equal Aid'!H195</f>
        <v>0</v>
      </c>
      <c r="D195" s="3">
        <f>'Enhanced Aid'!F195</f>
        <v>0</v>
      </c>
      <c r="E195" s="8">
        <f>'Target Aid'!L195</f>
        <v>0</v>
      </c>
      <c r="F195" s="17">
        <f t="shared" si="11"/>
        <v>0</v>
      </c>
      <c r="G195" s="8">
        <v>16462</v>
      </c>
      <c r="H195" s="8">
        <f t="shared" si="9"/>
        <v>13993</v>
      </c>
      <c r="I195" s="17">
        <f t="shared" si="10"/>
        <v>13993</v>
      </c>
      <c r="J195" s="8">
        <f>ROUND('Enhanced Aid'!C195*$J$5*0.001,0)</f>
        <v>115496</v>
      </c>
      <c r="K195" s="8">
        <f t="shared" si="12"/>
        <v>129489</v>
      </c>
    </row>
    <row r="196" spans="1:11" ht="15.75">
      <c r="A196" s="55" t="s">
        <v>189</v>
      </c>
      <c r="B196" s="4">
        <v>1611.1</v>
      </c>
      <c r="C196" s="8">
        <f>'Local Equal Aid'!H196</f>
        <v>1872646</v>
      </c>
      <c r="D196" s="3">
        <f>'Enhanced Aid'!F196</f>
        <v>759682</v>
      </c>
      <c r="E196" s="8">
        <f>'Target Aid'!L196</f>
        <v>2740566</v>
      </c>
      <c r="F196" s="17">
        <f t="shared" si="11"/>
        <v>5372894</v>
      </c>
      <c r="G196" s="8">
        <v>5391547</v>
      </c>
      <c r="H196" s="8">
        <f t="shared" si="9"/>
        <v>0</v>
      </c>
      <c r="I196" s="17">
        <f t="shared" si="10"/>
        <v>5372894</v>
      </c>
      <c r="J196" s="8">
        <f>ROUND('Enhanced Aid'!C196*$J$5*0.001,0)</f>
        <v>2165380</v>
      </c>
      <c r="K196" s="8">
        <f t="shared" si="12"/>
        <v>7538274</v>
      </c>
    </row>
    <row r="197" spans="1:11" ht="15.75">
      <c r="A197" s="55" t="s">
        <v>190</v>
      </c>
      <c r="B197" s="4">
        <v>208.5</v>
      </c>
      <c r="C197" s="8">
        <f>'Local Equal Aid'!H197</f>
        <v>380948</v>
      </c>
      <c r="D197" s="3">
        <f>'Enhanced Aid'!F197</f>
        <v>152409</v>
      </c>
      <c r="E197" s="8">
        <f>'Target Aid'!L197</f>
        <v>284919</v>
      </c>
      <c r="F197" s="17">
        <f t="shared" si="11"/>
        <v>818276</v>
      </c>
      <c r="G197" s="8">
        <v>686738</v>
      </c>
      <c r="H197" s="8">
        <f t="shared" si="9"/>
        <v>0</v>
      </c>
      <c r="I197" s="17">
        <f t="shared" si="10"/>
        <v>818276</v>
      </c>
      <c r="J197" s="8">
        <f>ROUND('Enhanced Aid'!C197*$J$5*0.001,0)</f>
        <v>226136</v>
      </c>
      <c r="K197" s="8">
        <f t="shared" si="12"/>
        <v>1044412</v>
      </c>
    </row>
    <row r="198" spans="1:11" ht="15.75">
      <c r="A198" s="55" t="s">
        <v>191</v>
      </c>
      <c r="B198" s="4">
        <v>766.8</v>
      </c>
      <c r="C198" s="8">
        <f>'Local Equal Aid'!H198</f>
        <v>13787</v>
      </c>
      <c r="D198" s="3">
        <f>'Enhanced Aid'!F198</f>
        <v>30649</v>
      </c>
      <c r="E198" s="8">
        <f>'Target Aid'!L198</f>
        <v>1084597</v>
      </c>
      <c r="F198" s="17">
        <f t="shared" si="11"/>
        <v>1129033</v>
      </c>
      <c r="G198" s="8">
        <v>1381063</v>
      </c>
      <c r="H198" s="8">
        <f t="shared" si="9"/>
        <v>44871</v>
      </c>
      <c r="I198" s="17">
        <f t="shared" si="10"/>
        <v>1173904</v>
      </c>
      <c r="J198" s="8">
        <f>ROUND('Enhanced Aid'!C198*$J$5*0.001,0)</f>
        <v>1361528</v>
      </c>
      <c r="K198" s="8">
        <f t="shared" si="12"/>
        <v>2535432</v>
      </c>
    </row>
    <row r="199" spans="1:11" ht="15.75">
      <c r="A199" s="55" t="s">
        <v>192</v>
      </c>
      <c r="B199" s="4">
        <v>4293.7</v>
      </c>
      <c r="C199" s="8">
        <f>'Local Equal Aid'!H199</f>
        <v>6248622</v>
      </c>
      <c r="D199" s="3">
        <f>'Enhanced Aid'!F199</f>
        <v>2620531</v>
      </c>
      <c r="E199" s="8">
        <f>'Target Aid'!L199</f>
        <v>8696227</v>
      </c>
      <c r="F199" s="17">
        <f t="shared" si="11"/>
        <v>17565380</v>
      </c>
      <c r="G199" s="8">
        <v>14593696</v>
      </c>
      <c r="H199" s="8">
        <f t="shared" si="9"/>
        <v>0</v>
      </c>
      <c r="I199" s="17">
        <f t="shared" si="10"/>
        <v>17565380</v>
      </c>
      <c r="J199" s="8">
        <f>ROUND('Enhanced Aid'!C199*$J$5*0.001,0)</f>
        <v>5174976</v>
      </c>
      <c r="K199" s="8">
        <f t="shared" si="12"/>
        <v>22740356</v>
      </c>
    </row>
    <row r="200" spans="1:11" ht="15.75">
      <c r="A200" s="55" t="s">
        <v>193</v>
      </c>
      <c r="B200" s="4">
        <v>327.2</v>
      </c>
      <c r="C200" s="8">
        <f>'Local Equal Aid'!H200</f>
        <v>0</v>
      </c>
      <c r="D200" s="3">
        <f>'Enhanced Aid'!F200</f>
        <v>0</v>
      </c>
      <c r="E200" s="8">
        <f>'Target Aid'!L200</f>
        <v>247834</v>
      </c>
      <c r="F200" s="17">
        <f t="shared" si="11"/>
        <v>247834</v>
      </c>
      <c r="G200" s="8">
        <v>525207</v>
      </c>
      <c r="H200" s="8">
        <f t="shared" si="9"/>
        <v>198592</v>
      </c>
      <c r="I200" s="17">
        <f t="shared" si="10"/>
        <v>446426</v>
      </c>
      <c r="J200" s="8">
        <f>ROUND('Enhanced Aid'!C200*$J$5*0.001,0)</f>
        <v>598597</v>
      </c>
      <c r="K200" s="8">
        <f t="shared" si="12"/>
        <v>1045023</v>
      </c>
    </row>
    <row r="201" spans="1:11" ht="15.75">
      <c r="A201" s="55" t="s">
        <v>194</v>
      </c>
      <c r="B201" s="4">
        <v>28.6</v>
      </c>
      <c r="C201" s="8">
        <f>'Local Equal Aid'!H201</f>
        <v>0</v>
      </c>
      <c r="D201" s="3">
        <f>'Enhanced Aid'!F201</f>
        <v>0</v>
      </c>
      <c r="E201" s="8">
        <f>'Target Aid'!L201</f>
        <v>48521</v>
      </c>
      <c r="F201" s="17">
        <f t="shared" si="11"/>
        <v>48521</v>
      </c>
      <c r="G201" s="8">
        <v>44026</v>
      </c>
      <c r="H201" s="8">
        <f aca="true" t="shared" si="13" ref="H201:H253">IF(G201*$H$4&gt;F201,ROUND(G201*$H$4,0)-F201,0)</f>
        <v>0</v>
      </c>
      <c r="I201" s="17">
        <f aca="true" t="shared" si="14" ref="I201:I253">F201+H201</f>
        <v>48521</v>
      </c>
      <c r="J201" s="8">
        <f>ROUND('Enhanced Aid'!C201*$J$5*0.001,0)</f>
        <v>57512</v>
      </c>
      <c r="K201" s="8">
        <f t="shared" si="12"/>
        <v>106033</v>
      </c>
    </row>
    <row r="202" spans="1:11" ht="15.75">
      <c r="A202" s="55" t="s">
        <v>195</v>
      </c>
      <c r="B202" s="4">
        <v>230.5</v>
      </c>
      <c r="C202" s="8">
        <f>'Local Equal Aid'!H202</f>
        <v>117730</v>
      </c>
      <c r="D202" s="3">
        <f>'Enhanced Aid'!F202</f>
        <v>54287</v>
      </c>
      <c r="E202" s="8">
        <f>'Target Aid'!L202</f>
        <v>581207</v>
      </c>
      <c r="F202" s="17">
        <f aca="true" t="shared" si="15" ref="F202:F253">C202+E202+D202</f>
        <v>753224</v>
      </c>
      <c r="G202" s="8">
        <v>519355</v>
      </c>
      <c r="H202" s="8">
        <f t="shared" si="13"/>
        <v>0</v>
      </c>
      <c r="I202" s="17">
        <f t="shared" si="14"/>
        <v>753224</v>
      </c>
      <c r="J202" s="8">
        <f>ROUND('Enhanced Aid'!C202*$J$5*0.001,0)</f>
        <v>364200</v>
      </c>
      <c r="K202" s="8">
        <f aca="true" t="shared" si="16" ref="K202:K253">I202+J202</f>
        <v>1117424</v>
      </c>
    </row>
    <row r="203" spans="1:11" ht="15.75">
      <c r="A203" s="55" t="s">
        <v>196</v>
      </c>
      <c r="B203" s="4">
        <v>688.7</v>
      </c>
      <c r="C203" s="8">
        <f>'Local Equal Aid'!H203</f>
        <v>0</v>
      </c>
      <c r="D203" s="3">
        <f>'Enhanced Aid'!F203</f>
        <v>0</v>
      </c>
      <c r="E203" s="8">
        <f>'Target Aid'!L203</f>
        <v>0</v>
      </c>
      <c r="F203" s="17">
        <f t="shared" si="15"/>
        <v>0</v>
      </c>
      <c r="G203" s="8">
        <v>0</v>
      </c>
      <c r="H203" s="8">
        <f t="shared" si="13"/>
        <v>0</v>
      </c>
      <c r="I203" s="17">
        <f t="shared" si="14"/>
        <v>0</v>
      </c>
      <c r="J203" s="8">
        <f>ROUND('Enhanced Aid'!C203*$J$5*0.001,0)</f>
        <v>4219447</v>
      </c>
      <c r="K203" s="8">
        <f t="shared" si="16"/>
        <v>4219447</v>
      </c>
    </row>
    <row r="204" spans="1:11" ht="15.75">
      <c r="A204" s="55" t="s">
        <v>197</v>
      </c>
      <c r="B204" s="4">
        <v>4586.7</v>
      </c>
      <c r="C204" s="8">
        <f>'Local Equal Aid'!H204</f>
        <v>0</v>
      </c>
      <c r="D204" s="3">
        <f>'Enhanced Aid'!F204</f>
        <v>0</v>
      </c>
      <c r="E204" s="8">
        <f>'Target Aid'!L204</f>
        <v>4403580</v>
      </c>
      <c r="F204" s="17">
        <f t="shared" si="15"/>
        <v>4403580</v>
      </c>
      <c r="G204" s="8">
        <v>4425584</v>
      </c>
      <c r="H204" s="8">
        <f t="shared" si="13"/>
        <v>0</v>
      </c>
      <c r="I204" s="17">
        <f t="shared" si="14"/>
        <v>4403580</v>
      </c>
      <c r="J204" s="8">
        <f>ROUND('Enhanced Aid'!C204*$J$5*0.001,0)</f>
        <v>10623202</v>
      </c>
      <c r="K204" s="8">
        <f t="shared" si="16"/>
        <v>15026782</v>
      </c>
    </row>
    <row r="205" spans="1:11" ht="15.75">
      <c r="A205" s="55" t="s">
        <v>198</v>
      </c>
      <c r="B205" s="4">
        <v>196.8</v>
      </c>
      <c r="C205" s="8">
        <f>'Local Equal Aid'!H205</f>
        <v>185195</v>
      </c>
      <c r="D205" s="3">
        <f>'Enhanced Aid'!F205</f>
        <v>55696</v>
      </c>
      <c r="E205" s="8">
        <f>'Target Aid'!L205</f>
        <v>242184</v>
      </c>
      <c r="F205" s="17">
        <f t="shared" si="15"/>
        <v>483075</v>
      </c>
      <c r="G205" s="8">
        <v>466602</v>
      </c>
      <c r="H205" s="8">
        <f t="shared" si="13"/>
        <v>0</v>
      </c>
      <c r="I205" s="17">
        <f t="shared" si="14"/>
        <v>483075</v>
      </c>
      <c r="J205" s="8">
        <f>ROUND('Enhanced Aid'!C205*$J$5*0.001,0)</f>
        <v>301608</v>
      </c>
      <c r="K205" s="8">
        <f t="shared" si="16"/>
        <v>784683</v>
      </c>
    </row>
    <row r="206" spans="1:11" ht="15.75">
      <c r="A206" s="55" t="s">
        <v>199</v>
      </c>
      <c r="B206" s="4">
        <v>393.5</v>
      </c>
      <c r="C206" s="8">
        <f>'Local Equal Aid'!H206</f>
        <v>0</v>
      </c>
      <c r="D206" s="3">
        <f>'Enhanced Aid'!F206</f>
        <v>0</v>
      </c>
      <c r="E206" s="8">
        <f>'Target Aid'!L206</f>
        <v>526203</v>
      </c>
      <c r="F206" s="17">
        <f t="shared" si="15"/>
        <v>526203</v>
      </c>
      <c r="G206" s="8">
        <v>365960</v>
      </c>
      <c r="H206" s="8">
        <f t="shared" si="13"/>
        <v>0</v>
      </c>
      <c r="I206" s="17">
        <f t="shared" si="14"/>
        <v>526203</v>
      </c>
      <c r="J206" s="8">
        <f>ROUND('Enhanced Aid'!C206*$J$5*0.001,0)</f>
        <v>978659</v>
      </c>
      <c r="K206" s="8">
        <f t="shared" si="16"/>
        <v>1504862</v>
      </c>
    </row>
    <row r="207" spans="1:11" ht="15.75">
      <c r="A207" s="55" t="s">
        <v>200</v>
      </c>
      <c r="B207" s="4">
        <v>1124.4</v>
      </c>
      <c r="C207" s="8">
        <f>'Local Equal Aid'!H207</f>
        <v>1727899</v>
      </c>
      <c r="D207" s="3">
        <f>'Enhanced Aid'!F207</f>
        <v>710306</v>
      </c>
      <c r="E207" s="8">
        <f>'Target Aid'!L207</f>
        <v>1240790</v>
      </c>
      <c r="F207" s="17">
        <f t="shared" si="15"/>
        <v>3678995</v>
      </c>
      <c r="G207" s="8">
        <v>3420212</v>
      </c>
      <c r="H207" s="8">
        <f t="shared" si="13"/>
        <v>0</v>
      </c>
      <c r="I207" s="17">
        <f t="shared" si="14"/>
        <v>3678995</v>
      </c>
      <c r="J207" s="8">
        <f>ROUND('Enhanced Aid'!C207*$J$5*0.001,0)</f>
        <v>1331117</v>
      </c>
      <c r="K207" s="8">
        <f t="shared" si="16"/>
        <v>5010112</v>
      </c>
    </row>
    <row r="208" spans="1:11" ht="15.75">
      <c r="A208" s="55" t="s">
        <v>201</v>
      </c>
      <c r="B208" s="4">
        <v>156.7</v>
      </c>
      <c r="C208" s="8">
        <f>'Local Equal Aid'!H208</f>
        <v>0</v>
      </c>
      <c r="D208" s="3">
        <f>'Enhanced Aid'!F208</f>
        <v>0</v>
      </c>
      <c r="E208" s="8">
        <f>'Target Aid'!L208</f>
        <v>0</v>
      </c>
      <c r="F208" s="17">
        <f t="shared" si="15"/>
        <v>0</v>
      </c>
      <c r="G208" s="8">
        <v>0</v>
      </c>
      <c r="H208" s="8">
        <f t="shared" si="13"/>
        <v>0</v>
      </c>
      <c r="I208" s="17">
        <f t="shared" si="14"/>
        <v>0</v>
      </c>
      <c r="J208" s="8">
        <f>ROUND('Enhanced Aid'!C208*$J$5*0.001,0)</f>
        <v>889120</v>
      </c>
      <c r="K208" s="8">
        <f t="shared" si="16"/>
        <v>889120</v>
      </c>
    </row>
    <row r="209" spans="1:11" ht="15.75">
      <c r="A209" s="55" t="s">
        <v>202</v>
      </c>
      <c r="B209" s="4">
        <v>1090.3</v>
      </c>
      <c r="C209" s="8">
        <f>'Local Equal Aid'!H209</f>
        <v>0</v>
      </c>
      <c r="D209" s="3">
        <f>'Enhanced Aid'!F209</f>
        <v>0</v>
      </c>
      <c r="E209" s="8">
        <f>'Target Aid'!L209</f>
        <v>0</v>
      </c>
      <c r="F209" s="17">
        <f t="shared" si="15"/>
        <v>0</v>
      </c>
      <c r="G209" s="8">
        <v>1271382</v>
      </c>
      <c r="H209" s="8">
        <f t="shared" si="13"/>
        <v>1080675</v>
      </c>
      <c r="I209" s="17">
        <f t="shared" si="14"/>
        <v>1080675</v>
      </c>
      <c r="J209" s="8">
        <f>ROUND('Enhanced Aid'!C209*$J$5*0.001,0)</f>
        <v>3147074</v>
      </c>
      <c r="K209" s="8">
        <f t="shared" si="16"/>
        <v>4227749</v>
      </c>
    </row>
    <row r="210" spans="1:11" ht="15.75">
      <c r="A210" s="55" t="s">
        <v>203</v>
      </c>
      <c r="B210" s="4">
        <v>49.4</v>
      </c>
      <c r="C210" s="8">
        <f>'Local Equal Aid'!H210</f>
        <v>0</v>
      </c>
      <c r="D210" s="3">
        <f>'Enhanced Aid'!F210</f>
        <v>0</v>
      </c>
      <c r="E210" s="8">
        <f>'Target Aid'!L210</f>
        <v>27704</v>
      </c>
      <c r="F210" s="17">
        <f t="shared" si="15"/>
        <v>27704</v>
      </c>
      <c r="G210" s="8">
        <v>57691</v>
      </c>
      <c r="H210" s="8">
        <f t="shared" si="13"/>
        <v>21333</v>
      </c>
      <c r="I210" s="17">
        <f t="shared" si="14"/>
        <v>49037</v>
      </c>
      <c r="J210" s="8">
        <f>ROUND('Enhanced Aid'!C210*$J$5*0.001,0)</f>
        <v>107444</v>
      </c>
      <c r="K210" s="8">
        <f t="shared" si="16"/>
        <v>156481</v>
      </c>
    </row>
    <row r="211" spans="1:11" ht="15.75">
      <c r="A211" s="55" t="s">
        <v>204</v>
      </c>
      <c r="B211" s="4">
        <v>67.2</v>
      </c>
      <c r="C211" s="8">
        <f>'Local Equal Aid'!H211</f>
        <v>0</v>
      </c>
      <c r="D211" s="3">
        <f>'Enhanced Aid'!F211</f>
        <v>22724</v>
      </c>
      <c r="E211" s="8">
        <f>'Target Aid'!L211</f>
        <v>71523</v>
      </c>
      <c r="F211" s="17">
        <f t="shared" si="15"/>
        <v>94247</v>
      </c>
      <c r="G211" s="8">
        <v>117167</v>
      </c>
      <c r="H211" s="8">
        <f t="shared" si="13"/>
        <v>5345</v>
      </c>
      <c r="I211" s="17">
        <f t="shared" si="14"/>
        <v>99592</v>
      </c>
      <c r="J211" s="8">
        <f>ROUND('Enhanced Aid'!C211*$J$5*0.001,0)</f>
        <v>99282</v>
      </c>
      <c r="K211" s="8">
        <f t="shared" si="16"/>
        <v>198874</v>
      </c>
    </row>
    <row r="212" spans="1:11" ht="15.75">
      <c r="A212" s="55" t="s">
        <v>205</v>
      </c>
      <c r="B212" s="4">
        <v>1629.1</v>
      </c>
      <c r="C212" s="8">
        <f>'Local Equal Aid'!H212</f>
        <v>2056543</v>
      </c>
      <c r="D212" s="3">
        <f>'Enhanced Aid'!F212</f>
        <v>820056</v>
      </c>
      <c r="E212" s="8">
        <f>'Target Aid'!L212</f>
        <v>2987071</v>
      </c>
      <c r="F212" s="17">
        <f t="shared" si="15"/>
        <v>5863670</v>
      </c>
      <c r="G212" s="8">
        <v>5556510</v>
      </c>
      <c r="H212" s="8">
        <f t="shared" si="13"/>
        <v>0</v>
      </c>
      <c r="I212" s="17">
        <f t="shared" si="14"/>
        <v>5863670</v>
      </c>
      <c r="J212" s="8">
        <f>ROUND('Enhanced Aid'!C212*$J$5*0.001,0)</f>
        <v>2137685</v>
      </c>
      <c r="K212" s="8">
        <f t="shared" si="16"/>
        <v>8001355</v>
      </c>
    </row>
    <row r="213" spans="1:11" ht="15.75">
      <c r="A213" s="55" t="s">
        <v>206</v>
      </c>
      <c r="B213" s="4">
        <v>131.8</v>
      </c>
      <c r="C213" s="8">
        <f>'Local Equal Aid'!H213</f>
        <v>0</v>
      </c>
      <c r="D213" s="3">
        <f>'Enhanced Aid'!F213</f>
        <v>0</v>
      </c>
      <c r="E213" s="8">
        <f>'Target Aid'!L213</f>
        <v>94373</v>
      </c>
      <c r="F213" s="17">
        <f t="shared" si="15"/>
        <v>94373</v>
      </c>
      <c r="G213" s="8">
        <v>104203</v>
      </c>
      <c r="H213" s="8">
        <f t="shared" si="13"/>
        <v>0</v>
      </c>
      <c r="I213" s="17">
        <f t="shared" si="14"/>
        <v>94373</v>
      </c>
      <c r="J213" s="8">
        <f>ROUND('Enhanced Aid'!C213*$J$5*0.001,0)</f>
        <v>342412</v>
      </c>
      <c r="K213" s="8">
        <f t="shared" si="16"/>
        <v>436785</v>
      </c>
    </row>
    <row r="214" spans="1:11" ht="15.75">
      <c r="A214" s="55" t="s">
        <v>207</v>
      </c>
      <c r="B214" s="4">
        <v>206.1</v>
      </c>
      <c r="C214" s="8">
        <f>'Local Equal Aid'!H214</f>
        <v>0</v>
      </c>
      <c r="D214" s="3">
        <f>'Enhanced Aid'!F214</f>
        <v>10550</v>
      </c>
      <c r="E214" s="8">
        <f>'Target Aid'!L214</f>
        <v>361936</v>
      </c>
      <c r="F214" s="17">
        <f t="shared" si="15"/>
        <v>372486</v>
      </c>
      <c r="G214" s="8">
        <v>267640</v>
      </c>
      <c r="H214" s="8">
        <f t="shared" si="13"/>
        <v>0</v>
      </c>
      <c r="I214" s="17">
        <f t="shared" si="14"/>
        <v>372486</v>
      </c>
      <c r="J214" s="8">
        <f>ROUND('Enhanced Aid'!C214*$J$5*0.001,0)</f>
        <v>363637</v>
      </c>
      <c r="K214" s="8">
        <f t="shared" si="16"/>
        <v>736123</v>
      </c>
    </row>
    <row r="215" spans="1:11" ht="15.75">
      <c r="A215" s="55" t="s">
        <v>208</v>
      </c>
      <c r="B215" s="4">
        <v>84.3</v>
      </c>
      <c r="C215" s="8">
        <f>'Local Equal Aid'!H215</f>
        <v>42475</v>
      </c>
      <c r="D215" s="3">
        <f>'Enhanced Aid'!F215</f>
        <v>56810</v>
      </c>
      <c r="E215" s="8">
        <f>'Target Aid'!L215</f>
        <v>236152</v>
      </c>
      <c r="F215" s="17">
        <f t="shared" si="15"/>
        <v>335437</v>
      </c>
      <c r="G215" s="8">
        <v>301874</v>
      </c>
      <c r="H215" s="8">
        <f t="shared" si="13"/>
        <v>0</v>
      </c>
      <c r="I215" s="17">
        <f t="shared" si="14"/>
        <v>335437</v>
      </c>
      <c r="J215" s="8">
        <f>ROUND('Enhanced Aid'!C215*$J$5*0.001,0)</f>
        <v>96242</v>
      </c>
      <c r="K215" s="8">
        <f t="shared" si="16"/>
        <v>431679</v>
      </c>
    </row>
    <row r="216" spans="1:11" ht="15.75">
      <c r="A216" s="55" t="s">
        <v>209</v>
      </c>
      <c r="B216" s="4">
        <v>134.2</v>
      </c>
      <c r="C216" s="8">
        <f>'Local Equal Aid'!H216</f>
        <v>138787</v>
      </c>
      <c r="D216" s="3">
        <f>'Enhanced Aid'!F216</f>
        <v>114648</v>
      </c>
      <c r="E216" s="8">
        <f>'Target Aid'!L216</f>
        <v>276969</v>
      </c>
      <c r="F216" s="17">
        <f t="shared" si="15"/>
        <v>530404</v>
      </c>
      <c r="G216" s="8">
        <v>417793</v>
      </c>
      <c r="H216" s="8">
        <f t="shared" si="13"/>
        <v>0</v>
      </c>
      <c r="I216" s="17">
        <f t="shared" si="14"/>
        <v>530404</v>
      </c>
      <c r="J216" s="8">
        <f>ROUND('Enhanced Aid'!C216*$J$5*0.001,0)</f>
        <v>129001</v>
      </c>
      <c r="K216" s="8">
        <f t="shared" si="16"/>
        <v>659405</v>
      </c>
    </row>
    <row r="217" spans="1:11" ht="15.75">
      <c r="A217" s="55" t="s">
        <v>210</v>
      </c>
      <c r="B217" s="4">
        <v>106</v>
      </c>
      <c r="C217" s="8">
        <f>'Local Equal Aid'!H217</f>
        <v>0</v>
      </c>
      <c r="D217" s="3">
        <f>'Enhanced Aid'!F217</f>
        <v>0</v>
      </c>
      <c r="E217" s="8">
        <f>'Target Aid'!L217</f>
        <v>0</v>
      </c>
      <c r="F217" s="17">
        <f t="shared" si="15"/>
        <v>0</v>
      </c>
      <c r="G217" s="8">
        <v>0</v>
      </c>
      <c r="H217" s="8">
        <f t="shared" si="13"/>
        <v>0</v>
      </c>
      <c r="I217" s="17">
        <f t="shared" si="14"/>
        <v>0</v>
      </c>
      <c r="J217" s="8">
        <f>ROUND('Enhanced Aid'!C217*$J$5*0.001,0)</f>
        <v>448443</v>
      </c>
      <c r="K217" s="8">
        <f t="shared" si="16"/>
        <v>448443</v>
      </c>
    </row>
    <row r="218" spans="1:11" ht="15.75">
      <c r="A218" s="55" t="s">
        <v>211</v>
      </c>
      <c r="B218" s="4">
        <v>790.9</v>
      </c>
      <c r="C218" s="8">
        <f>'Local Equal Aid'!H218</f>
        <v>920544</v>
      </c>
      <c r="D218" s="3">
        <f>'Enhanced Aid'!F218</f>
        <v>378976</v>
      </c>
      <c r="E218" s="8">
        <f>'Target Aid'!L218</f>
        <v>863506</v>
      </c>
      <c r="F218" s="17">
        <f t="shared" si="15"/>
        <v>2163026</v>
      </c>
      <c r="G218" s="8">
        <v>2099616</v>
      </c>
      <c r="H218" s="8">
        <f t="shared" si="13"/>
        <v>0</v>
      </c>
      <c r="I218" s="17">
        <f t="shared" si="14"/>
        <v>2163026</v>
      </c>
      <c r="J218" s="8">
        <f>ROUND('Enhanced Aid'!C218*$J$5*0.001,0)</f>
        <v>1056956</v>
      </c>
      <c r="K218" s="8">
        <f t="shared" si="16"/>
        <v>3219982</v>
      </c>
    </row>
    <row r="219" spans="1:11" ht="15.75">
      <c r="A219" s="55" t="s">
        <v>212</v>
      </c>
      <c r="B219" s="4">
        <v>128.7</v>
      </c>
      <c r="C219" s="8">
        <f>'Local Equal Aid'!H219</f>
        <v>149984</v>
      </c>
      <c r="D219" s="3">
        <f>'Enhanced Aid'!F219</f>
        <v>145225</v>
      </c>
      <c r="E219" s="8">
        <f>'Target Aid'!L219</f>
        <v>483917</v>
      </c>
      <c r="F219" s="17">
        <f t="shared" si="15"/>
        <v>779126</v>
      </c>
      <c r="G219" s="8">
        <v>592767</v>
      </c>
      <c r="H219" s="8">
        <f t="shared" si="13"/>
        <v>0</v>
      </c>
      <c r="I219" s="17">
        <f t="shared" si="14"/>
        <v>779126</v>
      </c>
      <c r="J219" s="8">
        <f>ROUND('Enhanced Aid'!C219*$J$5*0.001,0)</f>
        <v>88439</v>
      </c>
      <c r="K219" s="8">
        <f t="shared" si="16"/>
        <v>867565</v>
      </c>
    </row>
    <row r="220" spans="1:11" ht="15.75">
      <c r="A220" s="55" t="s">
        <v>213</v>
      </c>
      <c r="B220" s="4">
        <v>1257.3</v>
      </c>
      <c r="C220" s="8">
        <f>'Local Equal Aid'!H220</f>
        <v>0</v>
      </c>
      <c r="D220" s="3">
        <f>'Enhanced Aid'!F220</f>
        <v>0</v>
      </c>
      <c r="E220" s="8">
        <f>'Target Aid'!L220</f>
        <v>920736</v>
      </c>
      <c r="F220" s="17">
        <f t="shared" si="15"/>
        <v>920736</v>
      </c>
      <c r="G220" s="8">
        <v>1432214</v>
      </c>
      <c r="H220" s="8">
        <f t="shared" si="13"/>
        <v>296646</v>
      </c>
      <c r="I220" s="17">
        <f t="shared" si="14"/>
        <v>1217382</v>
      </c>
      <c r="J220" s="8">
        <f>ROUND('Enhanced Aid'!C220*$J$5*0.001,0)</f>
        <v>2691600</v>
      </c>
      <c r="K220" s="8">
        <f t="shared" si="16"/>
        <v>3908982</v>
      </c>
    </row>
    <row r="221" spans="1:11" ht="15.75">
      <c r="A221" s="55" t="s">
        <v>214</v>
      </c>
      <c r="B221" s="4">
        <v>0</v>
      </c>
      <c r="C221" s="8">
        <f>'Local Equal Aid'!H221</f>
        <v>0</v>
      </c>
      <c r="D221" s="3">
        <f>'Enhanced Aid'!F221</f>
        <v>0</v>
      </c>
      <c r="E221" s="8">
        <f>'Target Aid'!L221</f>
        <v>0</v>
      </c>
      <c r="F221" s="17">
        <f t="shared" si="15"/>
        <v>0</v>
      </c>
      <c r="G221" s="8">
        <v>0</v>
      </c>
      <c r="H221" s="8">
        <f t="shared" si="13"/>
        <v>0</v>
      </c>
      <c r="I221" s="17">
        <f t="shared" si="14"/>
        <v>0</v>
      </c>
      <c r="J221" s="8">
        <f>ROUND('Enhanced Aid'!C221*$J$5*0.001,0)</f>
        <v>17549</v>
      </c>
      <c r="K221" s="8">
        <f t="shared" si="16"/>
        <v>17549</v>
      </c>
    </row>
    <row r="222" spans="1:11" ht="15.75">
      <c r="A222" s="55" t="s">
        <v>215</v>
      </c>
      <c r="B222" s="4">
        <v>67.2</v>
      </c>
      <c r="C222" s="8">
        <f>'Local Equal Aid'!H222</f>
        <v>0</v>
      </c>
      <c r="D222" s="3">
        <f>'Enhanced Aid'!F222</f>
        <v>0</v>
      </c>
      <c r="E222" s="8">
        <f>'Target Aid'!L222</f>
        <v>0</v>
      </c>
      <c r="F222" s="17">
        <f t="shared" si="15"/>
        <v>0</v>
      </c>
      <c r="G222" s="8">
        <v>0</v>
      </c>
      <c r="H222" s="8">
        <f t="shared" si="13"/>
        <v>0</v>
      </c>
      <c r="I222" s="17">
        <f t="shared" si="14"/>
        <v>0</v>
      </c>
      <c r="J222" s="8">
        <f>ROUND('Enhanced Aid'!C222*$J$5*0.001,0)</f>
        <v>322506</v>
      </c>
      <c r="K222" s="8">
        <f t="shared" si="16"/>
        <v>322506</v>
      </c>
    </row>
    <row r="223" spans="1:11" ht="15.75">
      <c r="A223" s="55" t="s">
        <v>216</v>
      </c>
      <c r="B223" s="4">
        <v>104.2</v>
      </c>
      <c r="C223" s="8">
        <f>'Local Equal Aid'!H223</f>
        <v>216892</v>
      </c>
      <c r="D223" s="3">
        <f>'Enhanced Aid'!F223</f>
        <v>83292</v>
      </c>
      <c r="E223" s="8">
        <f>'Target Aid'!L223</f>
        <v>152293</v>
      </c>
      <c r="F223" s="17">
        <f t="shared" si="15"/>
        <v>452477</v>
      </c>
      <c r="G223" s="8">
        <v>391729</v>
      </c>
      <c r="H223" s="8">
        <f t="shared" si="13"/>
        <v>0</v>
      </c>
      <c r="I223" s="17">
        <f t="shared" si="14"/>
        <v>452477</v>
      </c>
      <c r="J223" s="8">
        <f>ROUND('Enhanced Aid'!C223*$J$5*0.001,0)</f>
        <v>105889</v>
      </c>
      <c r="K223" s="8">
        <f t="shared" si="16"/>
        <v>558366</v>
      </c>
    </row>
    <row r="224" spans="1:11" ht="15.75">
      <c r="A224" s="55" t="s">
        <v>217</v>
      </c>
      <c r="B224" s="4">
        <v>506</v>
      </c>
      <c r="C224" s="8">
        <f>'Local Equal Aid'!H224</f>
        <v>0</v>
      </c>
      <c r="D224" s="3">
        <f>'Enhanced Aid'!F224</f>
        <v>0</v>
      </c>
      <c r="E224" s="8">
        <f>'Target Aid'!L224</f>
        <v>0</v>
      </c>
      <c r="F224" s="17">
        <f t="shared" si="15"/>
        <v>0</v>
      </c>
      <c r="G224" s="8">
        <v>0</v>
      </c>
      <c r="H224" s="8">
        <f t="shared" si="13"/>
        <v>0</v>
      </c>
      <c r="I224" s="17">
        <f t="shared" si="14"/>
        <v>0</v>
      </c>
      <c r="J224" s="8">
        <f>ROUND('Enhanced Aid'!C224*$J$5*0.001,0)</f>
        <v>2254959</v>
      </c>
      <c r="K224" s="8">
        <f t="shared" si="16"/>
        <v>2254959</v>
      </c>
    </row>
    <row r="225" spans="1:11" ht="15.75">
      <c r="A225" s="55" t="s">
        <v>218</v>
      </c>
      <c r="B225" s="4">
        <v>89.4</v>
      </c>
      <c r="C225" s="8">
        <f>'Local Equal Aid'!H225</f>
        <v>0</v>
      </c>
      <c r="D225" s="3">
        <f>'Enhanced Aid'!F225</f>
        <v>11649</v>
      </c>
      <c r="E225" s="8">
        <f>'Target Aid'!L225</f>
        <v>55764</v>
      </c>
      <c r="F225" s="17">
        <f t="shared" si="15"/>
        <v>67413</v>
      </c>
      <c r="G225" s="60">
        <v>122746</v>
      </c>
      <c r="H225" s="8">
        <f t="shared" si="13"/>
        <v>36921</v>
      </c>
      <c r="I225" s="17">
        <f t="shared" si="14"/>
        <v>104334</v>
      </c>
      <c r="J225" s="8">
        <f>ROUND('Enhanced Aid'!C225*$J$5*0.001,0)</f>
        <v>150663</v>
      </c>
      <c r="K225" s="8">
        <f t="shared" si="16"/>
        <v>254997</v>
      </c>
    </row>
    <row r="226" spans="1:11" ht="15.75">
      <c r="A226" s="55" t="s">
        <v>219</v>
      </c>
      <c r="B226" s="4">
        <v>266.9</v>
      </c>
      <c r="C226" s="8">
        <f>'Local Equal Aid'!H226</f>
        <v>0</v>
      </c>
      <c r="D226" s="3">
        <f>'Enhanced Aid'!F226</f>
        <v>0</v>
      </c>
      <c r="E226" s="8">
        <f>'Target Aid'!L226</f>
        <v>314542</v>
      </c>
      <c r="F226" s="17">
        <f t="shared" si="15"/>
        <v>314542</v>
      </c>
      <c r="G226" s="8">
        <v>354734</v>
      </c>
      <c r="H226" s="8">
        <f t="shared" si="13"/>
        <v>0</v>
      </c>
      <c r="I226" s="17">
        <f t="shared" si="14"/>
        <v>314542</v>
      </c>
      <c r="J226" s="8">
        <f>ROUND('Enhanced Aid'!C226*$J$5*0.001,0)</f>
        <v>540532</v>
      </c>
      <c r="K226" s="8">
        <f t="shared" si="16"/>
        <v>855074</v>
      </c>
    </row>
    <row r="227" spans="1:11" ht="15.75">
      <c r="A227" s="55" t="s">
        <v>220</v>
      </c>
      <c r="B227" s="4">
        <v>1183.5</v>
      </c>
      <c r="C227" s="8">
        <f>'Local Equal Aid'!H227</f>
        <v>2111127</v>
      </c>
      <c r="D227" s="3">
        <f>'Enhanced Aid'!F227</f>
        <v>882240</v>
      </c>
      <c r="E227" s="8">
        <f>'Target Aid'!L227</f>
        <v>1809400</v>
      </c>
      <c r="F227" s="17">
        <f t="shared" si="15"/>
        <v>4802767</v>
      </c>
      <c r="G227" s="8">
        <v>4450486</v>
      </c>
      <c r="H227" s="8">
        <f t="shared" si="13"/>
        <v>0</v>
      </c>
      <c r="I227" s="17">
        <f t="shared" si="14"/>
        <v>4802767</v>
      </c>
      <c r="J227" s="8">
        <f>ROUND('Enhanced Aid'!C227*$J$5*0.001,0)</f>
        <v>1266484</v>
      </c>
      <c r="K227" s="8">
        <f t="shared" si="16"/>
        <v>6069251</v>
      </c>
    </row>
    <row r="228" spans="1:11" ht="15.75">
      <c r="A228" s="55" t="s">
        <v>221</v>
      </c>
      <c r="B228" s="4">
        <v>355.9</v>
      </c>
      <c r="C228" s="8">
        <f>'Local Equal Aid'!H228</f>
        <v>0</v>
      </c>
      <c r="D228" s="3">
        <f>'Enhanced Aid'!F228</f>
        <v>0</v>
      </c>
      <c r="E228" s="8">
        <f>'Target Aid'!L228</f>
        <v>481256</v>
      </c>
      <c r="F228" s="17">
        <f t="shared" si="15"/>
        <v>481256</v>
      </c>
      <c r="G228" s="8">
        <v>608395</v>
      </c>
      <c r="H228" s="8">
        <f t="shared" si="13"/>
        <v>35880</v>
      </c>
      <c r="I228" s="17">
        <f t="shared" si="14"/>
        <v>517136</v>
      </c>
      <c r="J228" s="8">
        <f>ROUND('Enhanced Aid'!C228*$J$5*0.001,0)</f>
        <v>751040</v>
      </c>
      <c r="K228" s="8">
        <f t="shared" si="16"/>
        <v>1268176</v>
      </c>
    </row>
    <row r="229" spans="1:11" ht="15.75">
      <c r="A229" s="55" t="s">
        <v>222</v>
      </c>
      <c r="B229" s="4">
        <v>231.5</v>
      </c>
      <c r="C229" s="8">
        <f>'Local Equal Aid'!H229</f>
        <v>179635</v>
      </c>
      <c r="D229" s="3">
        <f>'Enhanced Aid'!F229</f>
        <v>26852</v>
      </c>
      <c r="E229" s="8">
        <f>'Target Aid'!L229</f>
        <v>291856</v>
      </c>
      <c r="F229" s="17">
        <f t="shared" si="15"/>
        <v>498343</v>
      </c>
      <c r="G229" s="8">
        <v>554785</v>
      </c>
      <c r="H229" s="8">
        <f t="shared" si="13"/>
        <v>0</v>
      </c>
      <c r="I229" s="17">
        <f t="shared" si="14"/>
        <v>498343</v>
      </c>
      <c r="J229" s="8">
        <f>ROUND('Enhanced Aid'!C229*$J$5*0.001,0)</f>
        <v>393451</v>
      </c>
      <c r="K229" s="8">
        <f t="shared" si="16"/>
        <v>891794</v>
      </c>
    </row>
    <row r="230" spans="1:11" ht="15.75">
      <c r="A230" s="55" t="s">
        <v>223</v>
      </c>
      <c r="B230" s="4">
        <v>284.8</v>
      </c>
      <c r="C230" s="8">
        <f>'Local Equal Aid'!H230</f>
        <v>0</v>
      </c>
      <c r="D230" s="3">
        <f>'Enhanced Aid'!F230</f>
        <v>0</v>
      </c>
      <c r="E230" s="8">
        <f>'Target Aid'!L230</f>
        <v>416435</v>
      </c>
      <c r="F230" s="17">
        <f t="shared" si="15"/>
        <v>416435</v>
      </c>
      <c r="G230" s="8">
        <v>382886</v>
      </c>
      <c r="H230" s="8">
        <f t="shared" si="13"/>
        <v>0</v>
      </c>
      <c r="I230" s="17">
        <f t="shared" si="14"/>
        <v>416435</v>
      </c>
      <c r="J230" s="8">
        <f>ROUND('Enhanced Aid'!C230*$J$5*0.001,0)</f>
        <v>687180</v>
      </c>
      <c r="K230" s="8">
        <f t="shared" si="16"/>
        <v>1103615</v>
      </c>
    </row>
    <row r="231" spans="1:11" ht="15.75">
      <c r="A231" s="55" t="s">
        <v>224</v>
      </c>
      <c r="B231" s="4">
        <v>508.9</v>
      </c>
      <c r="C231" s="8">
        <f>'Local Equal Aid'!H231</f>
        <v>0</v>
      </c>
      <c r="D231" s="3">
        <f>'Enhanced Aid'!F231</f>
        <v>0</v>
      </c>
      <c r="E231" s="8">
        <f>'Target Aid'!L231</f>
        <v>896159</v>
      </c>
      <c r="F231" s="17">
        <f t="shared" si="15"/>
        <v>896159</v>
      </c>
      <c r="G231" s="8">
        <v>843004</v>
      </c>
      <c r="H231" s="8">
        <f t="shared" si="13"/>
        <v>0</v>
      </c>
      <c r="I231" s="17">
        <f t="shared" si="14"/>
        <v>896159</v>
      </c>
      <c r="J231" s="8">
        <f>ROUND('Enhanced Aid'!C231*$J$5*0.001,0)</f>
        <v>1065585</v>
      </c>
      <c r="K231" s="8">
        <f t="shared" si="16"/>
        <v>1961744</v>
      </c>
    </row>
    <row r="232" spans="1:11" ht="15.75">
      <c r="A232" s="55" t="s">
        <v>225</v>
      </c>
      <c r="B232" s="4">
        <v>363.6</v>
      </c>
      <c r="C232" s="8">
        <f>'Local Equal Aid'!H232</f>
        <v>840432</v>
      </c>
      <c r="D232" s="3">
        <f>'Enhanced Aid'!F232</f>
        <v>375668</v>
      </c>
      <c r="E232" s="8">
        <f>'Target Aid'!L232</f>
        <v>670935</v>
      </c>
      <c r="F232" s="17">
        <f t="shared" si="15"/>
        <v>1887035</v>
      </c>
      <c r="G232" s="60">
        <v>1774924</v>
      </c>
      <c r="H232" s="8">
        <f t="shared" si="13"/>
        <v>0</v>
      </c>
      <c r="I232" s="17">
        <f t="shared" si="14"/>
        <v>1887035</v>
      </c>
      <c r="J232" s="8">
        <f>ROUND('Enhanced Aid'!C232*$J$5*0.001,0)</f>
        <v>284470</v>
      </c>
      <c r="K232" s="8">
        <f t="shared" si="16"/>
        <v>2171505</v>
      </c>
    </row>
    <row r="233" spans="1:11" ht="15.75">
      <c r="A233" s="55" t="s">
        <v>226</v>
      </c>
      <c r="B233" s="4">
        <v>291.8</v>
      </c>
      <c r="C233" s="8">
        <f>'Local Equal Aid'!H233</f>
        <v>0</v>
      </c>
      <c r="D233" s="3">
        <f>'Enhanced Aid'!F233</f>
        <v>0</v>
      </c>
      <c r="E233" s="8">
        <f>'Target Aid'!L233</f>
        <v>0</v>
      </c>
      <c r="F233" s="17">
        <f t="shared" si="15"/>
        <v>0</v>
      </c>
      <c r="G233" s="8">
        <v>0</v>
      </c>
      <c r="H233" s="8">
        <f t="shared" si="13"/>
        <v>0</v>
      </c>
      <c r="I233" s="17">
        <f t="shared" si="14"/>
        <v>0</v>
      </c>
      <c r="J233" s="8">
        <f>ROUND('Enhanced Aid'!C233*$J$5*0.001,0)</f>
        <v>2435410</v>
      </c>
      <c r="K233" s="8">
        <f t="shared" si="16"/>
        <v>2435410</v>
      </c>
    </row>
    <row r="234" spans="1:11" ht="15.75">
      <c r="A234" s="55" t="s">
        <v>227</v>
      </c>
      <c r="B234" s="4">
        <v>202.8</v>
      </c>
      <c r="C234" s="8">
        <f>'Local Equal Aid'!H234</f>
        <v>294666</v>
      </c>
      <c r="D234" s="3">
        <f>'Enhanced Aid'!F234</f>
        <v>139827</v>
      </c>
      <c r="E234" s="8">
        <f>'Target Aid'!L234</f>
        <v>378528</v>
      </c>
      <c r="F234" s="17">
        <f t="shared" si="15"/>
        <v>813021</v>
      </c>
      <c r="G234" s="8">
        <v>593339</v>
      </c>
      <c r="H234" s="8">
        <f t="shared" si="13"/>
        <v>0</v>
      </c>
      <c r="I234" s="17">
        <f t="shared" si="14"/>
        <v>813021</v>
      </c>
      <c r="J234" s="8">
        <f>ROUND('Enhanced Aid'!C234*$J$5*0.001,0)</f>
        <v>228371</v>
      </c>
      <c r="K234" s="8">
        <f t="shared" si="16"/>
        <v>1041392</v>
      </c>
    </row>
    <row r="235" spans="1:11" ht="15.75">
      <c r="A235" s="55" t="s">
        <v>228</v>
      </c>
      <c r="B235" s="4">
        <v>733.6</v>
      </c>
      <c r="C235" s="8">
        <f>'Local Equal Aid'!H235</f>
        <v>0</v>
      </c>
      <c r="D235" s="3">
        <f>'Enhanced Aid'!F235</f>
        <v>0</v>
      </c>
      <c r="E235" s="8">
        <f>'Target Aid'!L235</f>
        <v>1199324</v>
      </c>
      <c r="F235" s="17">
        <f t="shared" si="15"/>
        <v>1199324</v>
      </c>
      <c r="G235" s="8">
        <v>1021188</v>
      </c>
      <c r="H235" s="8">
        <f t="shared" si="13"/>
        <v>0</v>
      </c>
      <c r="I235" s="17">
        <f t="shared" si="14"/>
        <v>1199324</v>
      </c>
      <c r="J235" s="8">
        <f>ROUND('Enhanced Aid'!C235*$J$5*0.001,0)</f>
        <v>2032403</v>
      </c>
      <c r="K235" s="8">
        <f t="shared" si="16"/>
        <v>3231727</v>
      </c>
    </row>
    <row r="236" spans="1:11" ht="15.75">
      <c r="A236" s="55" t="s">
        <v>229</v>
      </c>
      <c r="B236" s="4">
        <v>565.2</v>
      </c>
      <c r="C236" s="8">
        <f>'Local Equal Aid'!H236</f>
        <v>389406</v>
      </c>
      <c r="D236" s="3">
        <f>'Enhanced Aid'!F236</f>
        <v>135795</v>
      </c>
      <c r="E236" s="8">
        <f>'Target Aid'!L236</f>
        <v>629524</v>
      </c>
      <c r="F236" s="17">
        <f t="shared" si="15"/>
        <v>1154725</v>
      </c>
      <c r="G236" s="8">
        <v>1131689</v>
      </c>
      <c r="H236" s="8">
        <f t="shared" si="13"/>
        <v>0</v>
      </c>
      <c r="I236" s="17">
        <f t="shared" si="14"/>
        <v>1154725</v>
      </c>
      <c r="J236" s="8">
        <f>ROUND('Enhanced Aid'!C236*$J$5*0.001,0)</f>
        <v>890366</v>
      </c>
      <c r="K236" s="8">
        <f t="shared" si="16"/>
        <v>2045091</v>
      </c>
    </row>
    <row r="237" spans="1:11" ht="15.75">
      <c r="A237" s="55" t="s">
        <v>230</v>
      </c>
      <c r="B237" s="4">
        <v>398.7</v>
      </c>
      <c r="C237" s="8">
        <f>'Local Equal Aid'!H237</f>
        <v>226593</v>
      </c>
      <c r="D237" s="3">
        <f>'Enhanced Aid'!F237</f>
        <v>90325</v>
      </c>
      <c r="E237" s="8">
        <f>'Target Aid'!L237</f>
        <v>635034</v>
      </c>
      <c r="F237" s="17">
        <f t="shared" si="15"/>
        <v>951952</v>
      </c>
      <c r="G237" s="8">
        <v>941634</v>
      </c>
      <c r="H237" s="8">
        <f t="shared" si="13"/>
        <v>0</v>
      </c>
      <c r="I237" s="17">
        <f t="shared" si="14"/>
        <v>951952</v>
      </c>
      <c r="J237" s="8">
        <f>ROUND('Enhanced Aid'!C237*$J$5*0.001,0)</f>
        <v>633542</v>
      </c>
      <c r="K237" s="8">
        <f t="shared" si="16"/>
        <v>1585494</v>
      </c>
    </row>
    <row r="238" spans="1:11" ht="15.75">
      <c r="A238" s="55" t="s">
        <v>231</v>
      </c>
      <c r="B238" s="4">
        <v>144.2</v>
      </c>
      <c r="C238" s="8">
        <f>'Local Equal Aid'!H238</f>
        <v>256947</v>
      </c>
      <c r="D238" s="3">
        <f>'Enhanced Aid'!F238</f>
        <v>142171</v>
      </c>
      <c r="E238" s="8">
        <f>'Target Aid'!L238</f>
        <v>274561</v>
      </c>
      <c r="F238" s="17">
        <f t="shared" si="15"/>
        <v>673679</v>
      </c>
      <c r="G238" s="8">
        <v>605698</v>
      </c>
      <c r="H238" s="8">
        <f t="shared" si="13"/>
        <v>0</v>
      </c>
      <c r="I238" s="17">
        <f t="shared" si="14"/>
        <v>673679</v>
      </c>
      <c r="J238" s="8">
        <f>ROUND('Enhanced Aid'!C238*$J$5*0.001,0)</f>
        <v>119634</v>
      </c>
      <c r="K238" s="8">
        <f t="shared" si="16"/>
        <v>793313</v>
      </c>
    </row>
    <row r="239" spans="1:11" ht="15.75">
      <c r="A239" s="55" t="s">
        <v>232</v>
      </c>
      <c r="B239" s="4">
        <v>137</v>
      </c>
      <c r="C239" s="8">
        <f>'Local Equal Aid'!H239</f>
        <v>0</v>
      </c>
      <c r="D239" s="3">
        <f>'Enhanced Aid'!F239</f>
        <v>0</v>
      </c>
      <c r="E239" s="8">
        <f>'Target Aid'!L239</f>
        <v>0</v>
      </c>
      <c r="F239" s="17">
        <f t="shared" si="15"/>
        <v>0</v>
      </c>
      <c r="G239" s="8">
        <v>92029</v>
      </c>
      <c r="H239" s="8">
        <f t="shared" si="13"/>
        <v>78225</v>
      </c>
      <c r="I239" s="17">
        <f t="shared" si="14"/>
        <v>78225</v>
      </c>
      <c r="J239" s="8">
        <f>ROUND('Enhanced Aid'!C239*$J$5*0.001,0)</f>
        <v>475614</v>
      </c>
      <c r="K239" s="8">
        <f t="shared" si="16"/>
        <v>553839</v>
      </c>
    </row>
    <row r="240" spans="1:11" ht="15.75">
      <c r="A240" s="55" t="s">
        <v>233</v>
      </c>
      <c r="B240" s="4">
        <v>32.5</v>
      </c>
      <c r="C240" s="8">
        <f>'Local Equal Aid'!H240</f>
        <v>0</v>
      </c>
      <c r="D240" s="3">
        <f>'Enhanced Aid'!F240</f>
        <v>0</v>
      </c>
      <c r="E240" s="8">
        <f>'Target Aid'!L240</f>
        <v>0</v>
      </c>
      <c r="F240" s="17">
        <f t="shared" si="15"/>
        <v>0</v>
      </c>
      <c r="G240" s="8">
        <v>0</v>
      </c>
      <c r="H240" s="8">
        <f t="shared" si="13"/>
        <v>0</v>
      </c>
      <c r="I240" s="17">
        <f t="shared" si="14"/>
        <v>0</v>
      </c>
      <c r="J240" s="8">
        <f>ROUND('Enhanced Aid'!C240*$J$5*0.001,0)</f>
        <v>722304</v>
      </c>
      <c r="K240" s="8">
        <f t="shared" si="16"/>
        <v>722304</v>
      </c>
    </row>
    <row r="241" spans="1:11" ht="15.75">
      <c r="A241" s="55" t="s">
        <v>234</v>
      </c>
      <c r="B241" s="4">
        <v>1732.1</v>
      </c>
      <c r="C241" s="8">
        <f>'Local Equal Aid'!H241</f>
        <v>3168340</v>
      </c>
      <c r="D241" s="3">
        <f>'Enhanced Aid'!F241</f>
        <v>1363301</v>
      </c>
      <c r="E241" s="8">
        <f>'Target Aid'!L241</f>
        <v>1753320</v>
      </c>
      <c r="F241" s="17">
        <f t="shared" si="15"/>
        <v>6284961</v>
      </c>
      <c r="G241" s="8">
        <v>5919223</v>
      </c>
      <c r="H241" s="8">
        <f t="shared" si="13"/>
        <v>0</v>
      </c>
      <c r="I241" s="17">
        <f t="shared" si="14"/>
        <v>6284961</v>
      </c>
      <c r="J241" s="8">
        <f>ROUND('Enhanced Aid'!C241*$J$5*0.001,0)</f>
        <v>1781436</v>
      </c>
      <c r="K241" s="8">
        <f t="shared" si="16"/>
        <v>8066397</v>
      </c>
    </row>
    <row r="242" spans="1:11" ht="15.75">
      <c r="A242" s="55" t="s">
        <v>235</v>
      </c>
      <c r="B242" s="4">
        <v>242</v>
      </c>
      <c r="C242" s="8">
        <f>'Local Equal Aid'!H242</f>
        <v>0</v>
      </c>
      <c r="D242" s="3">
        <f>'Enhanced Aid'!F242</f>
        <v>0</v>
      </c>
      <c r="E242" s="8">
        <f>'Target Aid'!L242</f>
        <v>387292</v>
      </c>
      <c r="F242" s="17">
        <f t="shared" si="15"/>
        <v>387292</v>
      </c>
      <c r="G242" s="8">
        <v>471265</v>
      </c>
      <c r="H242" s="8">
        <f t="shared" si="13"/>
        <v>13283</v>
      </c>
      <c r="I242" s="17">
        <f t="shared" si="14"/>
        <v>400575</v>
      </c>
      <c r="J242" s="8">
        <f>ROUND('Enhanced Aid'!C242*$J$5*0.001,0)</f>
        <v>452320</v>
      </c>
      <c r="K242" s="8">
        <f t="shared" si="16"/>
        <v>852895</v>
      </c>
    </row>
    <row r="243" spans="1:11" ht="15.75">
      <c r="A243" s="55" t="s">
        <v>236</v>
      </c>
      <c r="B243" s="4">
        <v>153.3</v>
      </c>
      <c r="C243" s="8">
        <f>'Local Equal Aid'!H243</f>
        <v>203581</v>
      </c>
      <c r="D243" s="3">
        <f>'Enhanced Aid'!F243</f>
        <v>113673</v>
      </c>
      <c r="E243" s="8">
        <f>'Target Aid'!L243</f>
        <v>287649</v>
      </c>
      <c r="F243" s="17">
        <f t="shared" si="15"/>
        <v>604903</v>
      </c>
      <c r="G243" s="8">
        <v>594262</v>
      </c>
      <c r="H243" s="8">
        <f t="shared" si="13"/>
        <v>0</v>
      </c>
      <c r="I243" s="17">
        <f t="shared" si="14"/>
        <v>604903</v>
      </c>
      <c r="J243" s="8">
        <f>ROUND('Enhanced Aid'!C243*$J$5*0.001,0)</f>
        <v>164653</v>
      </c>
      <c r="K243" s="8">
        <f t="shared" si="16"/>
        <v>769556</v>
      </c>
    </row>
    <row r="244" spans="1:11" ht="15.75">
      <c r="A244" s="55" t="s">
        <v>237</v>
      </c>
      <c r="B244" s="4">
        <v>3.5</v>
      </c>
      <c r="C244" s="8">
        <f>'Local Equal Aid'!H244</f>
        <v>0</v>
      </c>
      <c r="D244" s="3">
        <f>'Enhanced Aid'!F244</f>
        <v>0</v>
      </c>
      <c r="E244" s="8">
        <f>'Target Aid'!L244</f>
        <v>0</v>
      </c>
      <c r="F244" s="17">
        <f t="shared" si="15"/>
        <v>0</v>
      </c>
      <c r="G244" s="8">
        <v>0</v>
      </c>
      <c r="H244" s="8">
        <f t="shared" si="13"/>
        <v>0</v>
      </c>
      <c r="I244" s="17">
        <f t="shared" si="14"/>
        <v>0</v>
      </c>
      <c r="J244" s="8">
        <f>ROUND('Enhanced Aid'!C244*$J$5*0.001,0)</f>
        <v>19535</v>
      </c>
      <c r="K244" s="8">
        <f t="shared" si="16"/>
        <v>19535</v>
      </c>
    </row>
    <row r="245" spans="1:11" ht="15.75">
      <c r="A245" s="55" t="s">
        <v>238</v>
      </c>
      <c r="B245" s="4">
        <v>250.4</v>
      </c>
      <c r="C245" s="8">
        <f>'Local Equal Aid'!H245</f>
        <v>183040</v>
      </c>
      <c r="D245" s="3">
        <f>'Enhanced Aid'!F245</f>
        <v>52754</v>
      </c>
      <c r="E245" s="8">
        <f>'Target Aid'!L245</f>
        <v>365636</v>
      </c>
      <c r="F245" s="17">
        <f t="shared" si="15"/>
        <v>601430</v>
      </c>
      <c r="G245" s="8">
        <v>617212</v>
      </c>
      <c r="H245" s="8">
        <f t="shared" si="13"/>
        <v>0</v>
      </c>
      <c r="I245" s="17">
        <f t="shared" si="14"/>
        <v>601430</v>
      </c>
      <c r="J245" s="8">
        <f>ROUND('Enhanced Aid'!C245*$J$5*0.001,0)</f>
        <v>401864</v>
      </c>
      <c r="K245" s="8">
        <f t="shared" si="16"/>
        <v>1003294</v>
      </c>
    </row>
    <row r="246" spans="1:11" ht="15.75">
      <c r="A246" s="55" t="s">
        <v>239</v>
      </c>
      <c r="B246" s="4">
        <v>348.5</v>
      </c>
      <c r="C246" s="8">
        <f>'Local Equal Aid'!H246</f>
        <v>510096</v>
      </c>
      <c r="D246" s="3">
        <f>'Enhanced Aid'!F246</f>
        <v>231411</v>
      </c>
      <c r="E246" s="8">
        <f>'Target Aid'!L246</f>
        <v>713303</v>
      </c>
      <c r="F246" s="17">
        <f t="shared" si="15"/>
        <v>1454810</v>
      </c>
      <c r="G246" s="8">
        <v>1282619</v>
      </c>
      <c r="H246" s="8">
        <f t="shared" si="13"/>
        <v>0</v>
      </c>
      <c r="I246" s="17">
        <f t="shared" si="14"/>
        <v>1454810</v>
      </c>
      <c r="J246" s="8">
        <f>ROUND('Enhanced Aid'!C246*$J$5*0.001,0)</f>
        <v>401315</v>
      </c>
      <c r="K246" s="8">
        <f t="shared" si="16"/>
        <v>1856125</v>
      </c>
    </row>
    <row r="247" spans="1:11" ht="15.75">
      <c r="A247" s="55" t="s">
        <v>240</v>
      </c>
      <c r="B247" s="4">
        <v>208.5</v>
      </c>
      <c r="C247" s="8">
        <f>'Local Equal Aid'!H247</f>
        <v>80783</v>
      </c>
      <c r="D247" s="3">
        <f>'Enhanced Aid'!F247</f>
        <v>14927</v>
      </c>
      <c r="E247" s="8">
        <f>'Target Aid'!L247</f>
        <v>156750</v>
      </c>
      <c r="F247" s="17">
        <f t="shared" si="15"/>
        <v>252460</v>
      </c>
      <c r="G247" s="8">
        <v>416505</v>
      </c>
      <c r="H247" s="8">
        <f t="shared" si="13"/>
        <v>101569</v>
      </c>
      <c r="I247" s="17">
        <f t="shared" si="14"/>
        <v>354029</v>
      </c>
      <c r="J247" s="8">
        <f>ROUND('Enhanced Aid'!C247*$J$5*0.001,0)</f>
        <v>363620</v>
      </c>
      <c r="K247" s="8">
        <f t="shared" si="16"/>
        <v>717649</v>
      </c>
    </row>
    <row r="248" spans="1:11" ht="15.75">
      <c r="A248" s="55" t="s">
        <v>241</v>
      </c>
      <c r="B248" s="4">
        <v>539.2</v>
      </c>
      <c r="C248" s="8">
        <f>'Local Equal Aid'!H248</f>
        <v>3969</v>
      </c>
      <c r="D248" s="3">
        <f>'Enhanced Aid'!F248</f>
        <v>44592</v>
      </c>
      <c r="E248" s="8">
        <f>'Target Aid'!L248</f>
        <v>673547</v>
      </c>
      <c r="F248" s="17">
        <f t="shared" si="15"/>
        <v>722108</v>
      </c>
      <c r="G248" s="8">
        <v>849934</v>
      </c>
      <c r="H248" s="8">
        <f t="shared" si="13"/>
        <v>336</v>
      </c>
      <c r="I248" s="17">
        <f t="shared" si="14"/>
        <v>722444</v>
      </c>
      <c r="J248" s="8">
        <f>ROUND('Enhanced Aid'!C248*$J$5*0.001,0)</f>
        <v>934364</v>
      </c>
      <c r="K248" s="8">
        <f t="shared" si="16"/>
        <v>1656808</v>
      </c>
    </row>
    <row r="249" spans="1:11" ht="15.75">
      <c r="A249" s="55" t="s">
        <v>242</v>
      </c>
      <c r="B249" s="4">
        <v>619.8</v>
      </c>
      <c r="C249" s="8">
        <f>'Local Equal Aid'!H249</f>
        <v>1324723</v>
      </c>
      <c r="D249" s="3">
        <f>'Enhanced Aid'!F249</f>
        <v>556735</v>
      </c>
      <c r="E249" s="8">
        <f>'Target Aid'!L249</f>
        <v>1480095</v>
      </c>
      <c r="F249" s="17">
        <f t="shared" si="15"/>
        <v>3361553</v>
      </c>
      <c r="G249" s="8">
        <v>3175606</v>
      </c>
      <c r="H249" s="8">
        <f t="shared" si="13"/>
        <v>0</v>
      </c>
      <c r="I249" s="17">
        <f t="shared" si="14"/>
        <v>3361553</v>
      </c>
      <c r="J249" s="8">
        <f>ROUND('Enhanced Aid'!C249*$J$5*0.001,0)</f>
        <v>568556</v>
      </c>
      <c r="K249" s="8">
        <f t="shared" si="16"/>
        <v>3930109</v>
      </c>
    </row>
    <row r="250" spans="1:11" ht="15.75">
      <c r="A250" s="55" t="s">
        <v>243</v>
      </c>
      <c r="B250" s="4">
        <v>2150.5</v>
      </c>
      <c r="C250" s="8">
        <f>'Local Equal Aid'!H250</f>
        <v>0</v>
      </c>
      <c r="D250" s="3">
        <f>'Enhanced Aid'!F250</f>
        <v>0</v>
      </c>
      <c r="E250" s="8">
        <f>'Target Aid'!L250</f>
        <v>0</v>
      </c>
      <c r="F250" s="17">
        <f t="shared" si="15"/>
        <v>0</v>
      </c>
      <c r="G250" s="8">
        <v>2332075</v>
      </c>
      <c r="H250" s="8">
        <f t="shared" si="13"/>
        <v>1982264</v>
      </c>
      <c r="I250" s="17">
        <f t="shared" si="14"/>
        <v>1982264</v>
      </c>
      <c r="J250" s="8">
        <f>ROUND('Enhanced Aid'!C250*$J$5*0.001,0)</f>
        <v>4665739</v>
      </c>
      <c r="K250" s="8">
        <f t="shared" si="16"/>
        <v>6648003</v>
      </c>
    </row>
    <row r="251" spans="1:11" ht="15.75">
      <c r="A251" s="55" t="s">
        <v>244</v>
      </c>
      <c r="B251" s="4">
        <v>31.7</v>
      </c>
      <c r="C251" s="8">
        <f>'Local Equal Aid'!H251</f>
        <v>15189</v>
      </c>
      <c r="D251" s="3">
        <f>'Enhanced Aid'!F251</f>
        <v>9221</v>
      </c>
      <c r="E251" s="8">
        <f>'Target Aid'!L251</f>
        <v>65170</v>
      </c>
      <c r="F251" s="17">
        <f t="shared" si="15"/>
        <v>89580</v>
      </c>
      <c r="G251" s="8">
        <v>50682</v>
      </c>
      <c r="H251" s="8">
        <f t="shared" si="13"/>
        <v>0</v>
      </c>
      <c r="I251" s="17">
        <f t="shared" si="14"/>
        <v>89580</v>
      </c>
      <c r="J251" s="8">
        <f>ROUND('Enhanced Aid'!C251*$J$5*0.001,0)</f>
        <v>48333</v>
      </c>
      <c r="K251" s="8">
        <f t="shared" si="16"/>
        <v>137913</v>
      </c>
    </row>
    <row r="252" spans="1:11" ht="15.75">
      <c r="A252" s="55" t="s">
        <v>245</v>
      </c>
      <c r="B252" s="4">
        <v>926.3</v>
      </c>
      <c r="C252" s="8">
        <f>'Local Equal Aid'!H252</f>
        <v>0</v>
      </c>
      <c r="D252" s="3">
        <f>'Enhanced Aid'!F252</f>
        <v>0</v>
      </c>
      <c r="E252" s="8">
        <f>'Target Aid'!L252</f>
        <v>0</v>
      </c>
      <c r="F252" s="17">
        <f t="shared" si="15"/>
        <v>0</v>
      </c>
      <c r="G252" s="8">
        <v>0</v>
      </c>
      <c r="H252" s="8">
        <f t="shared" si="13"/>
        <v>0</v>
      </c>
      <c r="I252" s="17">
        <f t="shared" si="14"/>
        <v>0</v>
      </c>
      <c r="J252" s="8">
        <f>ROUND('Enhanced Aid'!C252*$J$5*0.001,0)</f>
        <v>4533887</v>
      </c>
      <c r="K252" s="8">
        <f t="shared" si="16"/>
        <v>4533887</v>
      </c>
    </row>
    <row r="253" spans="1:11" ht="15.75">
      <c r="A253" s="55" t="s">
        <v>246</v>
      </c>
      <c r="B253" s="4">
        <v>196.5</v>
      </c>
      <c r="C253" s="8">
        <f>'Local Equal Aid'!H253</f>
        <v>0</v>
      </c>
      <c r="D253" s="3">
        <f>'Enhanced Aid'!F253</f>
        <v>0</v>
      </c>
      <c r="E253" s="8">
        <f>'Target Aid'!L253</f>
        <v>293899</v>
      </c>
      <c r="F253" s="17">
        <f t="shared" si="15"/>
        <v>293899</v>
      </c>
      <c r="G253" s="8">
        <v>222913</v>
      </c>
      <c r="H253" s="8">
        <f t="shared" si="13"/>
        <v>0</v>
      </c>
      <c r="I253" s="17">
        <f t="shared" si="14"/>
        <v>293899</v>
      </c>
      <c r="J253" s="8">
        <f>ROUND('Enhanced Aid'!C253*$J$5*0.001,0)</f>
        <v>573958</v>
      </c>
      <c r="K253" s="8">
        <f t="shared" si="16"/>
        <v>867857</v>
      </c>
    </row>
    <row r="254" spans="3:10" ht="15.75">
      <c r="C254" s="8"/>
      <c r="D254" s="3"/>
      <c r="E254" s="8"/>
      <c r="F254" s="17"/>
      <c r="J254" s="8"/>
    </row>
    <row r="255" ht="15.75">
      <c r="J255" s="8"/>
    </row>
    <row r="256" spans="1:11" ht="15.75">
      <c r="A256" t="s">
        <v>271</v>
      </c>
      <c r="G256" s="8" t="s">
        <v>335</v>
      </c>
      <c r="J256" s="8">
        <f>ROUND('Enhanced Aid'!C256*$J$5*0.001,0)</f>
        <v>1808</v>
      </c>
      <c r="K256" s="8">
        <f aca="true" t="shared" si="17" ref="K256:K270">I256+J256</f>
        <v>1808</v>
      </c>
    </row>
    <row r="257" spans="1:11" ht="15.75">
      <c r="A257" t="s">
        <v>251</v>
      </c>
      <c r="G257" s="8" t="s">
        <v>335</v>
      </c>
      <c r="J257" s="8">
        <f>ROUND('Enhanced Aid'!C257*$J$5*0.001,0)</f>
        <v>0</v>
      </c>
      <c r="K257" s="8">
        <f t="shared" si="17"/>
        <v>0</v>
      </c>
    </row>
    <row r="258" spans="1:11" ht="15.75">
      <c r="A258" t="s">
        <v>252</v>
      </c>
      <c r="G258" s="8" t="s">
        <v>335</v>
      </c>
      <c r="J258" s="8">
        <f>ROUND('Enhanced Aid'!C258*$J$5*0.001,0)</f>
        <v>42</v>
      </c>
      <c r="K258" s="8">
        <f t="shared" si="17"/>
        <v>42</v>
      </c>
    </row>
    <row r="259" spans="1:11" ht="15.75">
      <c r="A259" t="s">
        <v>253</v>
      </c>
      <c r="G259" s="8" t="s">
        <v>335</v>
      </c>
      <c r="J259" s="8">
        <f>ROUND('Enhanced Aid'!C259*$J$5*0.001,0)</f>
        <v>79</v>
      </c>
      <c r="K259" s="8">
        <f t="shared" si="17"/>
        <v>79</v>
      </c>
    </row>
    <row r="260" spans="1:11" ht="15.75">
      <c r="A260" t="s">
        <v>254</v>
      </c>
      <c r="G260" s="8" t="s">
        <v>335</v>
      </c>
      <c r="J260" s="8">
        <f>ROUND('Enhanced Aid'!C260*$J$5*0.001,0)</f>
        <v>367</v>
      </c>
      <c r="K260" s="8">
        <f t="shared" si="17"/>
        <v>367</v>
      </c>
    </row>
    <row r="261" spans="1:11" ht="15.75">
      <c r="A261" t="s">
        <v>255</v>
      </c>
      <c r="G261" s="8" t="s">
        <v>335</v>
      </c>
      <c r="J261" s="8">
        <f>ROUND('Enhanced Aid'!C261*$J$5*0.001,0)</f>
        <v>0</v>
      </c>
      <c r="K261" s="8">
        <f t="shared" si="17"/>
        <v>0</v>
      </c>
    </row>
    <row r="262" spans="1:11" ht="15.75">
      <c r="A262" t="s">
        <v>267</v>
      </c>
      <c r="G262" s="8" t="s">
        <v>335</v>
      </c>
      <c r="J262" s="8">
        <f>ROUND('Enhanced Aid'!C262*$J$5*0.001,0)</f>
        <v>250</v>
      </c>
      <c r="K262" s="8">
        <f t="shared" si="17"/>
        <v>250</v>
      </c>
    </row>
    <row r="263" spans="1:11" ht="15.75">
      <c r="A263" t="s">
        <v>256</v>
      </c>
      <c r="G263" s="8" t="s">
        <v>335</v>
      </c>
      <c r="J263" s="8">
        <f>ROUND('Enhanced Aid'!C263*$J$5*0.001,0)</f>
        <v>9657</v>
      </c>
      <c r="K263" s="8">
        <f t="shared" si="17"/>
        <v>9657</v>
      </c>
    </row>
    <row r="264" spans="1:11" ht="15.75">
      <c r="A264" t="s">
        <v>257</v>
      </c>
      <c r="G264" s="8" t="s">
        <v>335</v>
      </c>
      <c r="J264" s="8">
        <f>ROUND('Enhanced Aid'!C264*$J$5*0.001,0)</f>
        <v>0</v>
      </c>
      <c r="K264" s="8">
        <f t="shared" si="17"/>
        <v>0</v>
      </c>
    </row>
    <row r="265" spans="1:11" ht="15.75">
      <c r="A265" t="s">
        <v>258</v>
      </c>
      <c r="G265" s="8" t="s">
        <v>335</v>
      </c>
      <c r="J265" s="8">
        <f>ROUND('Enhanced Aid'!C265*$J$5*0.001,0)</f>
        <v>0</v>
      </c>
      <c r="K265" s="8">
        <f t="shared" si="17"/>
        <v>0</v>
      </c>
    </row>
    <row r="266" spans="1:11" ht="15.75">
      <c r="A266" t="s">
        <v>259</v>
      </c>
      <c r="G266" s="8" t="s">
        <v>335</v>
      </c>
      <c r="J266" s="8">
        <f>ROUND('Enhanced Aid'!C266*$J$5*0.001,0)</f>
        <v>232</v>
      </c>
      <c r="K266" s="8">
        <f t="shared" si="17"/>
        <v>232</v>
      </c>
    </row>
    <row r="267" spans="1:11" ht="15.75">
      <c r="A267" t="s">
        <v>268</v>
      </c>
      <c r="G267" s="8" t="s">
        <v>335</v>
      </c>
      <c r="J267" s="8">
        <f>ROUND('Enhanced Aid'!C267*$J$5*0.001,0)</f>
        <v>0</v>
      </c>
      <c r="K267" s="8">
        <f t="shared" si="17"/>
        <v>0</v>
      </c>
    </row>
    <row r="268" spans="1:11" ht="15.75">
      <c r="A268" t="s">
        <v>260</v>
      </c>
      <c r="G268" s="8" t="s">
        <v>335</v>
      </c>
      <c r="J268" s="8">
        <f>ROUND('Enhanced Aid'!C268*$J$5*0.001,0)</f>
        <v>8465</v>
      </c>
      <c r="K268" s="8">
        <f t="shared" si="17"/>
        <v>8465</v>
      </c>
    </row>
    <row r="269" spans="1:11" ht="15.75">
      <c r="A269" t="s">
        <v>269</v>
      </c>
      <c r="G269" s="8" t="s">
        <v>335</v>
      </c>
      <c r="J269" s="8">
        <f>ROUND('Enhanced Aid'!C269*$J$5*0.001,0)</f>
        <v>3849</v>
      </c>
      <c r="K269" s="8">
        <f t="shared" si="17"/>
        <v>3849</v>
      </c>
    </row>
    <row r="270" spans="1:11" ht="15.75">
      <c r="A270" t="s">
        <v>270</v>
      </c>
      <c r="G270" s="8" t="s">
        <v>335</v>
      </c>
      <c r="J270" s="8">
        <f>ROUND('Enhanced Aid'!C270*$J$5*0.001,0)</f>
        <v>14056</v>
      </c>
      <c r="K270" s="8">
        <f t="shared" si="17"/>
        <v>14056</v>
      </c>
    </row>
  </sheetData>
  <printOptions/>
  <pageMargins left="0.83" right="0.25" top="0.65" bottom="0.42" header="0.25" footer="0.21"/>
  <pageSetup horizontalDpi="600" verticalDpi="600" orientation="landscape" scale="85" r:id="rId1"/>
  <headerFooter alignWithMargins="0">
    <oddHeader>&amp;L&amp;8Info Services
NH Department of Education&amp;C&amp;"Arial,Bold"FY06 Equitable Education Aid
Summary &amp;R&amp;8July 6, 2006
Per HB100, Excess Tax
to Remit columns removed.
</oddHeader>
    <oddFooter>&amp;L&amp;8&amp;F/&amp;A&amp;C&amp;8page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Sallie Fellows</dc:creator>
  <cp:keywords/>
  <dc:description/>
  <cp:lastModifiedBy>JPipinias</cp:lastModifiedBy>
  <cp:lastPrinted>2006-11-15T15:46:19Z</cp:lastPrinted>
  <dcterms:created xsi:type="dcterms:W3CDTF">2003-09-10T18:53:35Z</dcterms:created>
  <dcterms:modified xsi:type="dcterms:W3CDTF">2006-11-15T15:46:33Z</dcterms:modified>
  <cp:category/>
  <cp:version/>
  <cp:contentType/>
  <cp:contentStatus/>
</cp:coreProperties>
</file>