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12-13 for Web" sheetId="1" r:id="rId1"/>
  </sheets>
  <definedNames>
    <definedName name="_xlnm.Print_Area" localSheetId="0">'TT10 2012-13 for Web'!$A$1:$D$104</definedName>
    <definedName name="_xlnm.Print_Titles" localSheetId="0">'TT10 2012-13 for Web'!$1:$7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<sst xmlns="http://schemas.openxmlformats.org/spreadsheetml/2006/main" count="132" uniqueCount="93">
  <si>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</si>
  <si>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</si>
  <si>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</si>
  <si>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</si>
  <si>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</si>
  <si>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</si>
  <si>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</si>
  <si>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</si>
  <si>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</si>
  <si>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</si>
  <si>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</si>
  <si>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</si>
  <si>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</si>
  <si>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</si>
  <si>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</si>
  <si>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</si>
  <si>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</si>
  <si>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</si>
  <si>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</si>
  <si>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</si>
  <si>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</si>
  <si>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</si>
  <si>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</si>
  <si>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</si>
  <si>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</si>
  <si>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</si>
  <si>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</si>
  <si>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</si>
  <si>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</si>
  <si>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</si>
  <si>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</si>
  <si>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</si>
  <si>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</si>
  <si>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</si>
  <si>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</si>
  <si>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</si>
  <si>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</si>
  <si>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</si>
  <si>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</si>
  <si>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</si>
  <si>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</si>
  <si>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</si>
  <si>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</si>
  <si>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</si>
  <si>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</si>
  <si>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</si>
  <si>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</si>
  <si>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</si>
  <si>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</si>
  <si>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</si>
  <si>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</si>
  <si>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</si>
  <si>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</si>
  <si>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</si>
  <si>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</si>
  <si>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</si>
  <si>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</si>
  <si>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</si>
  <si>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</si>
  <si>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</si>
  <si>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</si>
  <si>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</si>
  <si>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</si>
  <si>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</si>
  <si>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</si>
  <si>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</si>
  <si>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</si>
  <si>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</si>
  <si>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</si>
  <si>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</si>
  <si>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</si>
  <si>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</si>
  <si>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</si>
  <si>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</si>
  <si>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</si>
  <si>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</si>
  <si>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</si>
  <si>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</si>
  <si>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</si>
  <si>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</si>
  <si>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</si>
  <si>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</si>
  <si>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Colebrook</t>
  </si>
  <si>
    <t>Interlakes</t>
  </si>
  <si>
    <t>Windham</t>
  </si>
  <si>
    <t>South Hampton</t>
  </si>
  <si>
    <t>Rivendell Interstate</t>
  </si>
  <si>
    <t>School Year 2012-2013 CTE Tuition and Transportation Distribution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</si>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</sst>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3" fontId="6" fillId="0" borderId="0" xfId="44" applyNumberFormat="1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44" applyNumberFormat="1" applyFont="1" applyAlignment="1">
      <alignment/>
    </xf>
    <xf numFmtId="17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4" fontId="8" fillId="0" borderId="0" xfId="44" applyFont="1" applyFill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8" fillId="0" borderId="10" xfId="0" applyNumberFormat="1" applyFont="1" applyFill="1" applyBorder="1" applyAlignment="1">
      <alignment horizontal="left"/>
    </xf>
    <xf numFmtId="43" fontId="8" fillId="0" borderId="10" xfId="44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43" fontId="7" fillId="0" borderId="0" xfId="44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2.00390625" style="0" customWidth="1"/>
    <col min="2" max="2" width="15.00390625" style="0" bestFit="1" customWidth="1"/>
    <col min="3" max="3" width="14.140625" style="0" bestFit="1" customWidth="1"/>
    <col min="4" max="4" width="14.28125" style="0" bestFit="1" customWidth="1"/>
    <col min="5" max="5" width="2.57421875" style="0" customWidth="1"/>
    <col min="6" max="6" width="12.8515625" style="0" bestFit="1" customWidth="1"/>
    <col min="7" max="7" width="14.00390625" style="0" bestFit="1" customWidth="1"/>
    <col min="8" max="9" width="12.8515625" style="0" bestFit="1" customWidth="1"/>
  </cols>
  <sheetData>
    <row r="1" spans="1:5" ht="12.75">
      <c r="A1" s="13" t="s">
        <v>80</v>
      </c>
      <c r="B1" s="13"/>
      <c r="C1" s="13"/>
      <c r="D1" s="13"/>
      <c r="E1" s="4"/>
    </row>
    <row r="2" spans="1:5" ht="12.75">
      <c r="A2" s="13" t="s">
        <v>88</v>
      </c>
      <c r="B2" s="13"/>
      <c r="C2" s="13"/>
      <c r="D2" s="13"/>
      <c r="E2" s="4"/>
    </row>
    <row r="3" spans="1:5" ht="12.75">
      <c r="A3" s="13" t="s">
        <v>81</v>
      </c>
      <c r="B3" s="13"/>
      <c r="C3" s="13"/>
      <c r="D3" s="13"/>
      <c r="E3" s="4"/>
    </row>
    <row r="4" spans="1:5" ht="5.25" customHeight="1">
      <c r="A4" s="14"/>
      <c r="B4" s="14"/>
      <c r="C4" s="14"/>
      <c r="D4" s="14"/>
      <c r="E4" s="4"/>
    </row>
    <row r="5" spans="1:5" ht="12.75">
      <c r="A5" s="15" t="s">
        <v>87</v>
      </c>
      <c r="B5" s="15"/>
      <c r="C5" s="15"/>
      <c r="D5" s="15"/>
      <c r="E5" s="4"/>
    </row>
    <row r="6" spans="1:5" ht="12.75">
      <c r="A6" s="16"/>
      <c r="B6" s="16"/>
      <c r="C6" s="16"/>
      <c r="D6" s="16"/>
      <c r="E6" s="4"/>
    </row>
    <row r="7" spans="1:5" ht="12.75">
      <c r="A7" s="26" t="s">
        <v>0</v>
      </c>
      <c r="B7" s="27" t="s">
        <v>1</v>
      </c>
      <c r="C7" s="27" t="s">
        <v>2</v>
      </c>
      <c r="D7" s="27" t="s">
        <v>3</v>
      </c>
      <c r="E7" s="5"/>
    </row>
    <row r="8" spans="1:6" ht="12.75">
      <c r="A8" s="17" t="s">
        <v>4</v>
      </c>
      <c r="B8" s="18">
        <f>SUM(B9:B100)</f>
        <v>6763193.88</v>
      </c>
      <c r="C8" s="18">
        <f>SUM(C9:C100)</f>
        <v>659425.12</v>
      </c>
      <c r="D8" s="18">
        <f>SUM(B8:C8)</f>
        <v>7422619</v>
      </c>
      <c r="E8" s="5"/>
      <c r="F8" s="11"/>
    </row>
    <row r="9" spans="1:8" ht="12.75">
      <c r="A9" s="19" t="s">
        <v>5</v>
      </c>
      <c r="B9" s="20">
        <f>16121.89+37.56</f>
        <v>16159.449999999999</v>
      </c>
      <c r="C9" s="20">
        <v>2173.28</v>
      </c>
      <c r="D9" s="20">
        <f>SUM(B9:C9)</f>
        <v>18332.73</v>
      </c>
      <c r="E9" s="7"/>
      <c r="F9" s="11"/>
      <c r="G9" s="6"/>
      <c r="H9" s="2"/>
    </row>
    <row r="10" spans="1:8" ht="12.75">
      <c r="A10" s="19" t="s">
        <v>77</v>
      </c>
      <c r="B10" s="20">
        <v>0</v>
      </c>
      <c r="C10" s="20">
        <v>8787</v>
      </c>
      <c r="D10" s="20">
        <f>SUM(B10:C10)</f>
        <v>8787</v>
      </c>
      <c r="E10" s="7"/>
      <c r="F10" s="11"/>
      <c r="G10" s="6"/>
      <c r="H10" s="2"/>
    </row>
    <row r="11" spans="1:8" ht="12.75">
      <c r="A11" s="19" t="s">
        <v>6</v>
      </c>
      <c r="B11" s="20">
        <f>6448.76+15.02</f>
        <v>6463.780000000001</v>
      </c>
      <c r="C11" s="20">
        <v>924.12</v>
      </c>
      <c r="D11" s="20">
        <f>SUM(B11:C11)</f>
        <v>7387.900000000001</v>
      </c>
      <c r="E11" s="7"/>
      <c r="F11" s="11"/>
      <c r="G11" s="6"/>
      <c r="H11" s="2"/>
    </row>
    <row r="12" spans="1:8" ht="12.75">
      <c r="A12" s="19" t="s">
        <v>7</v>
      </c>
      <c r="B12" s="20">
        <f>63950.15+148.97</f>
        <v>64099.12</v>
      </c>
      <c r="C12" s="20">
        <v>0</v>
      </c>
      <c r="D12" s="20">
        <f aca="true" t="shared" si="0" ref="D12:D43">SUM(B12:C12)</f>
        <v>64099.12</v>
      </c>
      <c r="E12" s="7"/>
      <c r="F12" s="11"/>
      <c r="H12" s="2"/>
    </row>
    <row r="13" spans="1:8" ht="12.75">
      <c r="A13" s="19" t="s">
        <v>8</v>
      </c>
      <c r="B13" s="20">
        <v>0</v>
      </c>
      <c r="C13" s="20">
        <v>8787.6</v>
      </c>
      <c r="D13" s="20">
        <f t="shared" si="0"/>
        <v>8787.6</v>
      </c>
      <c r="E13" s="7"/>
      <c r="F13" s="11"/>
      <c r="H13" s="2" t="s">
        <v>33</v>
      </c>
    </row>
    <row r="14" spans="1:5" ht="12.75">
      <c r="A14" s="19" t="s">
        <v>9</v>
      </c>
      <c r="B14" s="20">
        <f>4836.57+11.27</f>
        <v>4847.84</v>
      </c>
      <c r="C14" s="20">
        <v>5642</v>
      </c>
      <c r="D14" s="20">
        <f t="shared" si="0"/>
        <v>10489.84</v>
      </c>
      <c r="E14" s="7"/>
    </row>
    <row r="15" spans="1:5" ht="12.75">
      <c r="A15" s="19" t="s">
        <v>82</v>
      </c>
      <c r="B15" s="20">
        <f>11285.32+26.29</f>
        <v>11311.61</v>
      </c>
      <c r="C15" s="20">
        <v>554.4</v>
      </c>
      <c r="D15" s="20">
        <f t="shared" si="0"/>
        <v>11866.01</v>
      </c>
      <c r="E15" s="7"/>
    </row>
    <row r="16" spans="1:5" ht="12.75">
      <c r="A16" s="19" t="s">
        <v>89</v>
      </c>
      <c r="B16" s="20">
        <f>979673.5+2282.12+78088.23</f>
        <v>1060043.85</v>
      </c>
      <c r="C16" s="20">
        <v>0</v>
      </c>
      <c r="D16" s="20">
        <f t="shared" si="0"/>
        <v>1060043.85</v>
      </c>
      <c r="E16" s="7"/>
    </row>
    <row r="17" spans="1:5" ht="12.75">
      <c r="A17" s="19" t="s">
        <v>10</v>
      </c>
      <c r="B17" s="20">
        <f>88670.39+206.56</f>
        <v>88876.95</v>
      </c>
      <c r="C17" s="20">
        <v>5275.5</v>
      </c>
      <c r="D17" s="20">
        <f t="shared" si="0"/>
        <v>94152.45</v>
      </c>
      <c r="E17" s="8"/>
    </row>
    <row r="18" spans="1:5" ht="12.75">
      <c r="A18" s="19" t="s">
        <v>11</v>
      </c>
      <c r="B18" s="20">
        <f>231080.43+538.3</f>
        <v>231618.72999999998</v>
      </c>
      <c r="C18" s="20">
        <v>8868.8</v>
      </c>
      <c r="D18" s="20">
        <f t="shared" si="0"/>
        <v>240487.52999999997</v>
      </c>
      <c r="E18" s="7"/>
    </row>
    <row r="19" spans="1:5" ht="12.75">
      <c r="A19" s="19" t="s">
        <v>78</v>
      </c>
      <c r="B19" s="20">
        <f>16121.89+37.56</f>
        <v>16159.449999999999</v>
      </c>
      <c r="C19" s="20">
        <v>961.2</v>
      </c>
      <c r="D19" s="20">
        <f t="shared" si="0"/>
        <v>17120.649999999998</v>
      </c>
      <c r="E19" s="7"/>
    </row>
    <row r="20" spans="1:5" ht="12.75">
      <c r="A20" s="19" t="s">
        <v>12</v>
      </c>
      <c r="B20" s="20">
        <v>0</v>
      </c>
      <c r="C20" s="20">
        <v>10406.4</v>
      </c>
      <c r="D20" s="20">
        <f t="shared" si="0"/>
        <v>10406.4</v>
      </c>
      <c r="E20" s="7"/>
    </row>
    <row r="21" spans="1:5" ht="12.75">
      <c r="A21" s="19" t="s">
        <v>13</v>
      </c>
      <c r="B21" s="20">
        <f>1098438.08+2558.78</f>
        <v>1100996.86</v>
      </c>
      <c r="C21" s="20">
        <v>0</v>
      </c>
      <c r="D21" s="20">
        <f t="shared" si="0"/>
        <v>1100996.86</v>
      </c>
      <c r="E21" s="7"/>
    </row>
    <row r="22" spans="1:5" ht="12.75">
      <c r="A22" s="19" t="s">
        <v>14</v>
      </c>
      <c r="B22" s="20">
        <f>154232.74+359.28</f>
        <v>154592.02</v>
      </c>
      <c r="C22" s="20">
        <v>26281</v>
      </c>
      <c r="D22" s="20">
        <f t="shared" si="0"/>
        <v>180873.02</v>
      </c>
      <c r="E22" s="7"/>
    </row>
    <row r="23" spans="1:5" ht="12.75">
      <c r="A23" s="19" t="s">
        <v>15</v>
      </c>
      <c r="B23" s="20">
        <v>0</v>
      </c>
      <c r="C23" s="20">
        <v>17544</v>
      </c>
      <c r="D23" s="20">
        <f t="shared" si="0"/>
        <v>17544</v>
      </c>
      <c r="E23" s="7"/>
    </row>
    <row r="24" spans="1:5" ht="12.75">
      <c r="A24" s="19" t="s">
        <v>16</v>
      </c>
      <c r="B24" s="20">
        <v>0</v>
      </c>
      <c r="C24" s="20">
        <v>10930.2</v>
      </c>
      <c r="D24" s="20">
        <f t="shared" si="0"/>
        <v>10930.2</v>
      </c>
      <c r="E24" s="7"/>
    </row>
    <row r="25" spans="1:5" ht="12.75">
      <c r="A25" s="19" t="s">
        <v>17</v>
      </c>
      <c r="B25" s="20">
        <v>0</v>
      </c>
      <c r="C25" s="20">
        <v>7693.6</v>
      </c>
      <c r="D25" s="20">
        <f t="shared" si="0"/>
        <v>7693.6</v>
      </c>
      <c r="E25" s="7"/>
    </row>
    <row r="26" spans="1:5" ht="12.75">
      <c r="A26" s="19" t="s">
        <v>18</v>
      </c>
      <c r="B26" s="20">
        <v>0</v>
      </c>
      <c r="C26" s="20">
        <v>22040</v>
      </c>
      <c r="D26" s="20">
        <f t="shared" si="0"/>
        <v>22040</v>
      </c>
      <c r="E26" s="7"/>
    </row>
    <row r="27" spans="1:9" ht="12.75">
      <c r="A27" s="19" t="s">
        <v>19</v>
      </c>
      <c r="B27" s="20">
        <v>0</v>
      </c>
      <c r="C27" s="20">
        <v>4166.4</v>
      </c>
      <c r="D27" s="20">
        <f t="shared" si="0"/>
        <v>4166.4</v>
      </c>
      <c r="E27" s="7"/>
      <c r="G27" s="6" t="s">
        <v>33</v>
      </c>
      <c r="H27" s="6" t="s">
        <v>33</v>
      </c>
      <c r="I27" s="2" t="s">
        <v>33</v>
      </c>
    </row>
    <row r="28" spans="1:5" ht="12.75">
      <c r="A28" s="19" t="s">
        <v>20</v>
      </c>
      <c r="B28" s="20">
        <f>249351.89+580.86</f>
        <v>249932.75</v>
      </c>
      <c r="C28" s="20">
        <v>0</v>
      </c>
      <c r="D28" s="20">
        <f t="shared" si="0"/>
        <v>249932.75</v>
      </c>
      <c r="E28" s="7"/>
    </row>
    <row r="29" spans="1:5" ht="12.75">
      <c r="A29" s="19" t="s">
        <v>21</v>
      </c>
      <c r="B29" s="20">
        <f>94044.37+219.07</f>
        <v>94263.44</v>
      </c>
      <c r="C29" s="20">
        <v>13228.04</v>
      </c>
      <c r="D29" s="20">
        <f t="shared" si="0"/>
        <v>107491.48000000001</v>
      </c>
      <c r="E29" s="7"/>
    </row>
    <row r="30" spans="1:5" ht="12.75">
      <c r="A30" s="19" t="s">
        <v>22</v>
      </c>
      <c r="B30" s="20">
        <v>0</v>
      </c>
      <c r="C30" s="20">
        <v>20824.2</v>
      </c>
      <c r="D30" s="20">
        <f t="shared" si="0"/>
        <v>20824.2</v>
      </c>
      <c r="E30" s="7"/>
    </row>
    <row r="31" spans="1:5" ht="12.75">
      <c r="A31" s="19" t="s">
        <v>23</v>
      </c>
      <c r="B31" s="20">
        <v>0</v>
      </c>
      <c r="C31" s="20">
        <v>0</v>
      </c>
      <c r="D31" s="20">
        <f t="shared" si="0"/>
        <v>0</v>
      </c>
      <c r="E31" s="7"/>
    </row>
    <row r="32" spans="1:5" ht="12.75">
      <c r="A32" s="19" t="s">
        <v>24</v>
      </c>
      <c r="B32" s="20">
        <v>0</v>
      </c>
      <c r="C32" s="20">
        <v>6918</v>
      </c>
      <c r="D32" s="20">
        <f t="shared" si="0"/>
        <v>6918</v>
      </c>
      <c r="E32" s="7"/>
    </row>
    <row r="33" spans="1:5" ht="12.75">
      <c r="A33" s="19" t="s">
        <v>25</v>
      </c>
      <c r="B33" s="20">
        <v>0</v>
      </c>
      <c r="C33" s="20">
        <v>4024</v>
      </c>
      <c r="D33" s="20">
        <f t="shared" si="0"/>
        <v>4024</v>
      </c>
      <c r="E33" s="7"/>
    </row>
    <row r="34" spans="1:5" ht="12.75">
      <c r="A34" s="19" t="s">
        <v>26</v>
      </c>
      <c r="B34" s="20">
        <f>210659.35+490.73</f>
        <v>211150.08000000002</v>
      </c>
      <c r="C34" s="20">
        <v>2497</v>
      </c>
      <c r="D34" s="20">
        <f t="shared" si="0"/>
        <v>213647.08000000002</v>
      </c>
      <c r="E34" s="7"/>
    </row>
    <row r="35" spans="1:5" ht="12.75">
      <c r="A35" s="19" t="s">
        <v>27</v>
      </c>
      <c r="B35" s="20">
        <v>0</v>
      </c>
      <c r="C35" s="20">
        <v>11523.2</v>
      </c>
      <c r="D35" s="20">
        <f t="shared" si="0"/>
        <v>11523.2</v>
      </c>
      <c r="E35" s="7"/>
    </row>
    <row r="36" spans="1:5" ht="12.75">
      <c r="A36" s="19" t="s">
        <v>28</v>
      </c>
      <c r="B36" s="20">
        <v>0</v>
      </c>
      <c r="C36" s="20">
        <v>13096</v>
      </c>
      <c r="D36" s="20">
        <f t="shared" si="0"/>
        <v>13096</v>
      </c>
      <c r="E36" s="7"/>
    </row>
    <row r="37" spans="1:5" ht="12.75">
      <c r="A37" s="19" t="s">
        <v>29</v>
      </c>
      <c r="B37" s="20">
        <v>0</v>
      </c>
      <c r="C37" s="20">
        <v>14826</v>
      </c>
      <c r="D37" s="20">
        <f t="shared" si="0"/>
        <v>14826</v>
      </c>
      <c r="E37" s="7"/>
    </row>
    <row r="38" spans="1:5" ht="12.75">
      <c r="A38" s="19" t="s">
        <v>30</v>
      </c>
      <c r="B38" s="20">
        <v>0</v>
      </c>
      <c r="C38" s="20">
        <v>27749</v>
      </c>
      <c r="D38" s="20">
        <f t="shared" si="0"/>
        <v>27749</v>
      </c>
      <c r="E38" s="7"/>
    </row>
    <row r="39" spans="1:5" ht="12.75">
      <c r="A39" s="19" t="s">
        <v>31</v>
      </c>
      <c r="B39" s="20">
        <f>228296.81+451.92</f>
        <v>228748.73</v>
      </c>
      <c r="C39" s="20"/>
      <c r="D39" s="20">
        <f t="shared" si="0"/>
        <v>228748.73</v>
      </c>
      <c r="E39" s="7"/>
    </row>
    <row r="40" spans="1:5" ht="12.75">
      <c r="A40" s="19" t="s">
        <v>32</v>
      </c>
      <c r="B40" s="20">
        <f>612094.44+1425.86</f>
        <v>613520.2999999999</v>
      </c>
      <c r="C40" s="20">
        <v>0</v>
      </c>
      <c r="D40" s="20">
        <f t="shared" si="0"/>
        <v>613520.2999999999</v>
      </c>
      <c r="E40" s="7" t="s">
        <v>33</v>
      </c>
    </row>
    <row r="41" spans="1:5" ht="12.75">
      <c r="A41" s="19" t="s">
        <v>34</v>
      </c>
      <c r="B41" s="20">
        <f>219257.7+510.75</f>
        <v>219768.45</v>
      </c>
      <c r="C41" s="20">
        <v>10554.24</v>
      </c>
      <c r="D41" s="20">
        <f t="shared" si="0"/>
        <v>230322.69</v>
      </c>
      <c r="E41" s="8" t="s">
        <v>33</v>
      </c>
    </row>
    <row r="42" spans="1:5" ht="12.75">
      <c r="A42" s="19" t="s">
        <v>35</v>
      </c>
      <c r="B42" s="20">
        <v>0</v>
      </c>
      <c r="C42" s="20">
        <v>8444.8</v>
      </c>
      <c r="D42" s="20">
        <f t="shared" si="0"/>
        <v>8444.8</v>
      </c>
      <c r="E42" s="8" t="s">
        <v>33</v>
      </c>
    </row>
    <row r="43" spans="1:5" ht="12.75">
      <c r="A43" s="19" t="s">
        <v>36</v>
      </c>
      <c r="B43" s="20">
        <v>0</v>
      </c>
      <c r="C43" s="20">
        <v>9548</v>
      </c>
      <c r="D43" s="20">
        <f t="shared" si="0"/>
        <v>9548</v>
      </c>
      <c r="E43" s="8" t="s">
        <v>33</v>
      </c>
    </row>
    <row r="44" spans="1:5" ht="12.75">
      <c r="A44" s="19" t="s">
        <v>37</v>
      </c>
      <c r="B44" s="20">
        <v>0</v>
      </c>
      <c r="C44" s="20">
        <v>2178</v>
      </c>
      <c r="D44" s="20">
        <f aca="true" t="shared" si="1" ref="D44:D76">SUM(B44:C44)</f>
        <v>2178</v>
      </c>
      <c r="E44" s="8" t="s">
        <v>33</v>
      </c>
    </row>
    <row r="45" spans="1:5" ht="12.75">
      <c r="A45" s="19" t="s">
        <v>90</v>
      </c>
      <c r="B45" s="20">
        <f>227856.06+530.78+34059.89</f>
        <v>262446.73</v>
      </c>
      <c r="C45" s="20">
        <v>3642.8</v>
      </c>
      <c r="D45" s="20">
        <f t="shared" si="1"/>
        <v>266089.52999999997</v>
      </c>
      <c r="E45" s="8" t="s">
        <v>33</v>
      </c>
    </row>
    <row r="46" spans="1:5" ht="12.75">
      <c r="A46" s="19" t="s">
        <v>38</v>
      </c>
      <c r="B46" s="20">
        <v>0</v>
      </c>
      <c r="C46" s="20">
        <v>27884.6</v>
      </c>
      <c r="D46" s="20">
        <f t="shared" si="1"/>
        <v>27884.6</v>
      </c>
      <c r="E46" s="8"/>
    </row>
    <row r="47" spans="1:5" ht="12.75">
      <c r="A47" s="19" t="s">
        <v>39</v>
      </c>
      <c r="B47" s="20">
        <f>22570.64+52.57</f>
        <v>22623.21</v>
      </c>
      <c r="C47" s="20">
        <v>0</v>
      </c>
      <c r="D47" s="20">
        <f t="shared" si="1"/>
        <v>22623.21</v>
      </c>
      <c r="E47" s="8"/>
    </row>
    <row r="48" spans="1:5" ht="12.75">
      <c r="A48" s="19" t="s">
        <v>40</v>
      </c>
      <c r="B48" s="20">
        <f>732471.21+1706.27</f>
        <v>734177.48</v>
      </c>
      <c r="C48" s="20">
        <v>0</v>
      </c>
      <c r="D48" s="20">
        <f t="shared" si="1"/>
        <v>734177.48</v>
      </c>
      <c r="E48" s="8" t="s">
        <v>33</v>
      </c>
    </row>
    <row r="49" spans="1:5" ht="12.75">
      <c r="A49" s="19" t="s">
        <v>41</v>
      </c>
      <c r="B49" s="20">
        <f>28482.03+66.35</f>
        <v>28548.379999999997</v>
      </c>
      <c r="C49" s="20">
        <v>1500</v>
      </c>
      <c r="D49" s="20">
        <f t="shared" si="1"/>
        <v>30048.379999999997</v>
      </c>
      <c r="E49" s="8" t="s">
        <v>33</v>
      </c>
    </row>
    <row r="50" spans="1:5" ht="12.75">
      <c r="A50" s="19" t="s">
        <v>42</v>
      </c>
      <c r="B50" s="20">
        <f>131124.72+305.45</f>
        <v>131430.17</v>
      </c>
      <c r="C50" s="20">
        <v>16161.4</v>
      </c>
      <c r="D50" s="20">
        <f t="shared" si="1"/>
        <v>147591.57</v>
      </c>
      <c r="E50" s="8" t="s">
        <v>33</v>
      </c>
    </row>
    <row r="51" spans="1:5" ht="12.75">
      <c r="A51" s="19" t="s">
        <v>43</v>
      </c>
      <c r="B51" s="20">
        <v>0</v>
      </c>
      <c r="C51" s="20">
        <v>9215.4</v>
      </c>
      <c r="D51" s="20">
        <f t="shared" si="1"/>
        <v>9215.4</v>
      </c>
      <c r="E51" s="8" t="s">
        <v>33</v>
      </c>
    </row>
    <row r="52" spans="1:5" ht="12.75">
      <c r="A52" s="19" t="s">
        <v>44</v>
      </c>
      <c r="B52" s="20">
        <v>0</v>
      </c>
      <c r="C52" s="20">
        <v>18322.8</v>
      </c>
      <c r="D52" s="20">
        <f t="shared" si="1"/>
        <v>18322.8</v>
      </c>
      <c r="E52" s="8" t="s">
        <v>33</v>
      </c>
    </row>
    <row r="53" spans="1:5" ht="12.75">
      <c r="A53" s="19" t="s">
        <v>45</v>
      </c>
      <c r="B53" s="20">
        <f>60188.4+140.2</f>
        <v>60328.6</v>
      </c>
      <c r="C53" s="20">
        <v>8082.5</v>
      </c>
      <c r="D53" s="20">
        <f t="shared" si="1"/>
        <v>68411.1</v>
      </c>
      <c r="E53" s="8" t="s">
        <v>33</v>
      </c>
    </row>
    <row r="54" spans="1:5" ht="12.75">
      <c r="A54" s="19" t="s">
        <v>46</v>
      </c>
      <c r="B54" s="20">
        <v>0</v>
      </c>
      <c r="C54" s="20">
        <v>11457</v>
      </c>
      <c r="D54" s="20">
        <f t="shared" si="1"/>
        <v>11457</v>
      </c>
      <c r="E54" s="8" t="s">
        <v>33</v>
      </c>
    </row>
    <row r="55" spans="1:5" ht="12.75">
      <c r="A55" s="19" t="s">
        <v>47</v>
      </c>
      <c r="B55" s="20">
        <v>0</v>
      </c>
      <c r="C55" s="20">
        <v>7509</v>
      </c>
      <c r="D55" s="20">
        <f t="shared" si="1"/>
        <v>7509</v>
      </c>
      <c r="E55" s="8" t="s">
        <v>33</v>
      </c>
    </row>
    <row r="56" spans="1:5" ht="12.75">
      <c r="A56" s="19" t="s">
        <v>48</v>
      </c>
      <c r="B56" s="20">
        <v>0</v>
      </c>
      <c r="C56" s="20">
        <v>8683.2</v>
      </c>
      <c r="D56" s="20">
        <f t="shared" si="1"/>
        <v>8683.2</v>
      </c>
      <c r="E56" s="8" t="s">
        <v>33</v>
      </c>
    </row>
    <row r="57" spans="1:5" ht="12.75">
      <c r="A57" s="19" t="s">
        <v>49</v>
      </c>
      <c r="B57" s="20">
        <f>199911.44+465.69</f>
        <v>200377.13</v>
      </c>
      <c r="C57" s="20">
        <v>4048</v>
      </c>
      <c r="D57" s="20">
        <f t="shared" si="1"/>
        <v>204425.13</v>
      </c>
      <c r="E57" s="8" t="s">
        <v>33</v>
      </c>
    </row>
    <row r="58" spans="1:5" ht="12.75">
      <c r="A58" s="19" t="s">
        <v>50</v>
      </c>
      <c r="B58" s="20">
        <v>0</v>
      </c>
      <c r="C58" s="20">
        <v>8721</v>
      </c>
      <c r="D58" s="20">
        <f t="shared" si="1"/>
        <v>8721</v>
      </c>
      <c r="E58" s="8"/>
    </row>
    <row r="59" spans="1:5" ht="12.75">
      <c r="A59" s="19" t="s">
        <v>51</v>
      </c>
      <c r="B59" s="20">
        <v>0</v>
      </c>
      <c r="C59" s="20">
        <v>10908.8</v>
      </c>
      <c r="D59" s="20">
        <f t="shared" si="1"/>
        <v>10908.8</v>
      </c>
      <c r="E59" s="8"/>
    </row>
    <row r="60" spans="1:5" ht="12.75">
      <c r="A60" s="19" t="s">
        <v>52</v>
      </c>
      <c r="B60" s="20">
        <f>72011.1+167.75</f>
        <v>72178.85</v>
      </c>
      <c r="C60" s="20">
        <v>844</v>
      </c>
      <c r="D60" s="20">
        <f t="shared" si="1"/>
        <v>73022.85</v>
      </c>
      <c r="E60" s="8"/>
    </row>
    <row r="61" spans="1:5" ht="12.75">
      <c r="A61" s="19" t="s">
        <v>53</v>
      </c>
      <c r="B61" s="20">
        <v>0</v>
      </c>
      <c r="C61" s="20">
        <v>12323</v>
      </c>
      <c r="D61" s="20">
        <f t="shared" si="1"/>
        <v>12323</v>
      </c>
      <c r="E61" s="8"/>
    </row>
    <row r="62" spans="1:5" ht="12.75">
      <c r="A62" s="19" t="s">
        <v>54</v>
      </c>
      <c r="B62" s="20">
        <v>0</v>
      </c>
      <c r="C62" s="20">
        <v>4399</v>
      </c>
      <c r="D62" s="20">
        <f t="shared" si="1"/>
        <v>4399</v>
      </c>
      <c r="E62" s="8"/>
    </row>
    <row r="63" spans="1:5" ht="12.75">
      <c r="A63" s="19" t="s">
        <v>55</v>
      </c>
      <c r="B63" s="20">
        <v>0</v>
      </c>
      <c r="C63" s="20">
        <v>14669.4</v>
      </c>
      <c r="D63" s="20">
        <f t="shared" si="1"/>
        <v>14669.4</v>
      </c>
      <c r="E63" s="8"/>
    </row>
    <row r="64" spans="1:5" ht="12.75">
      <c r="A64" s="19" t="s">
        <v>56</v>
      </c>
      <c r="B64" s="20">
        <v>0</v>
      </c>
      <c r="C64" s="20">
        <v>12811.2</v>
      </c>
      <c r="D64" s="20">
        <f t="shared" si="1"/>
        <v>12811.2</v>
      </c>
      <c r="E64" s="8"/>
    </row>
    <row r="65" spans="1:5" ht="12.75">
      <c r="A65" s="19" t="s">
        <v>57</v>
      </c>
      <c r="B65" s="20">
        <f>63412.78+147.72</f>
        <v>63560.5</v>
      </c>
      <c r="C65" s="20">
        <v>0</v>
      </c>
      <c r="D65" s="20">
        <f t="shared" si="1"/>
        <v>63560.5</v>
      </c>
      <c r="E65" s="8"/>
    </row>
    <row r="66" spans="1:5" ht="12.75">
      <c r="A66" s="19" t="s">
        <v>58</v>
      </c>
      <c r="B66" s="20">
        <f>27407.22+63.85</f>
        <v>27471.07</v>
      </c>
      <c r="C66" s="20">
        <v>676.6</v>
      </c>
      <c r="D66" s="20">
        <f t="shared" si="1"/>
        <v>28147.67</v>
      </c>
      <c r="E66" s="8"/>
    </row>
    <row r="67" spans="1:5" ht="12.75">
      <c r="A67" s="19" t="s">
        <v>59</v>
      </c>
      <c r="B67" s="20">
        <v>0</v>
      </c>
      <c r="C67" s="20">
        <v>9687</v>
      </c>
      <c r="D67" s="20">
        <f t="shared" si="1"/>
        <v>9687</v>
      </c>
      <c r="E67" s="8"/>
    </row>
    <row r="68" spans="1:5" ht="12.75">
      <c r="A68" s="19" t="s">
        <v>60</v>
      </c>
      <c r="B68" s="20">
        <v>0</v>
      </c>
      <c r="C68" s="20">
        <v>4432.6</v>
      </c>
      <c r="D68" s="20">
        <f t="shared" si="1"/>
        <v>4432.6</v>
      </c>
      <c r="E68" s="8"/>
    </row>
    <row r="69" spans="1:5" ht="12.75">
      <c r="A69" s="19" t="s">
        <v>61</v>
      </c>
      <c r="B69" s="20">
        <v>0</v>
      </c>
      <c r="C69" s="20">
        <v>22100.4</v>
      </c>
      <c r="D69" s="20">
        <f t="shared" si="1"/>
        <v>22100.4</v>
      </c>
      <c r="E69" s="8"/>
    </row>
    <row r="70" spans="1:5" ht="12.75">
      <c r="A70" s="19" t="s">
        <v>86</v>
      </c>
      <c r="B70" s="20">
        <f>18808.86+43.81</f>
        <v>18852.670000000002</v>
      </c>
      <c r="C70" s="20">
        <v>1364.8</v>
      </c>
      <c r="D70" s="20">
        <f>SUM(B70:C70)</f>
        <v>20217.47</v>
      </c>
      <c r="E70" s="8"/>
    </row>
    <row r="71" spans="1:7" ht="12.75">
      <c r="A71" s="19" t="s">
        <v>62</v>
      </c>
      <c r="B71" s="20">
        <f>49977.86+116.42</f>
        <v>50094.28</v>
      </c>
      <c r="C71" s="20">
        <v>10057.6</v>
      </c>
      <c r="D71" s="20">
        <f t="shared" si="1"/>
        <v>60151.88</v>
      </c>
      <c r="E71" s="8"/>
      <c r="G71" t="s">
        <v>33</v>
      </c>
    </row>
    <row r="72" spans="1:7" ht="12.75">
      <c r="A72" s="19" t="s">
        <v>63</v>
      </c>
      <c r="B72" s="20">
        <f>266011.18+619.67</f>
        <v>266630.85</v>
      </c>
      <c r="C72" s="20">
        <v>2330</v>
      </c>
      <c r="D72" s="20">
        <f t="shared" si="1"/>
        <v>268960.85</v>
      </c>
      <c r="E72" s="8"/>
      <c r="G72" t="s">
        <v>33</v>
      </c>
    </row>
    <row r="73" spans="1:7" ht="12.75">
      <c r="A73" s="19" t="s">
        <v>64</v>
      </c>
      <c r="B73" s="20">
        <v>0</v>
      </c>
      <c r="C73" s="20">
        <v>28238.4</v>
      </c>
      <c r="D73" s="20">
        <f t="shared" si="1"/>
        <v>28238.4</v>
      </c>
      <c r="E73" s="9" t="s">
        <v>33</v>
      </c>
      <c r="G73" t="s">
        <v>33</v>
      </c>
    </row>
    <row r="74" spans="1:7" ht="12.75">
      <c r="A74" s="19" t="s">
        <v>65</v>
      </c>
      <c r="B74" s="20">
        <v>0</v>
      </c>
      <c r="C74" s="20">
        <v>13566</v>
      </c>
      <c r="D74" s="20">
        <f t="shared" si="1"/>
        <v>13566</v>
      </c>
      <c r="E74" s="7"/>
      <c r="G74" t="s">
        <v>33</v>
      </c>
    </row>
    <row r="75" spans="1:5" ht="12.75">
      <c r="A75" s="19" t="s">
        <v>66</v>
      </c>
      <c r="B75" s="20">
        <f>51052.64+118.93</f>
        <v>51171.57</v>
      </c>
      <c r="C75" s="20">
        <v>2678</v>
      </c>
      <c r="D75" s="20">
        <f t="shared" si="1"/>
        <v>53849.57</v>
      </c>
      <c r="E75" s="7"/>
    </row>
    <row r="76" spans="1:5" ht="12.75">
      <c r="A76" s="19" t="s">
        <v>67</v>
      </c>
      <c r="B76" s="20">
        <v>0</v>
      </c>
      <c r="C76" s="20">
        <v>2329.6</v>
      </c>
      <c r="D76" s="20">
        <f t="shared" si="1"/>
        <v>2329.6</v>
      </c>
      <c r="E76" s="7"/>
    </row>
    <row r="77" spans="1:5" ht="12.75">
      <c r="A77" s="19" t="s">
        <v>85</v>
      </c>
      <c r="B77" s="20">
        <f>10501.5</f>
        <v>10501.5</v>
      </c>
      <c r="C77" s="20">
        <v>692</v>
      </c>
      <c r="D77" s="20">
        <f>SUM(B77:C77)</f>
        <v>11193.5</v>
      </c>
      <c r="E77" s="7"/>
    </row>
    <row r="78" spans="1:5" ht="12.75">
      <c r="A78" s="19" t="s">
        <v>68</v>
      </c>
      <c r="B78" s="20">
        <v>0</v>
      </c>
      <c r="C78" s="20">
        <v>868.8</v>
      </c>
      <c r="D78" s="20">
        <f aca="true" t="shared" si="2" ref="D78:D87">SUM(B78:C78)</f>
        <v>868.8</v>
      </c>
      <c r="E78" s="7"/>
    </row>
    <row r="79" spans="1:5" ht="12.75">
      <c r="A79" s="19" t="s">
        <v>69</v>
      </c>
      <c r="B79" s="20">
        <v>0</v>
      </c>
      <c r="C79" s="20">
        <v>20430</v>
      </c>
      <c r="D79" s="20">
        <f t="shared" si="2"/>
        <v>20430</v>
      </c>
      <c r="E79" s="7"/>
    </row>
    <row r="80" spans="1:5" ht="12.75">
      <c r="A80" s="19" t="s">
        <v>70</v>
      </c>
      <c r="B80" s="20">
        <f>19883.67+46.31</f>
        <v>19929.98</v>
      </c>
      <c r="C80" s="20">
        <v>2708.44</v>
      </c>
      <c r="D80" s="20">
        <f t="shared" si="2"/>
        <v>22638.42</v>
      </c>
      <c r="E80" s="7"/>
    </row>
    <row r="81" spans="1:5" ht="12.75">
      <c r="A81" s="19" t="s">
        <v>91</v>
      </c>
      <c r="B81" s="20">
        <f>52664.83+122.68+8016.42</f>
        <v>60803.93</v>
      </c>
      <c r="C81" s="20">
        <v>8982.4</v>
      </c>
      <c r="D81" s="20">
        <f t="shared" si="2"/>
        <v>69786.33</v>
      </c>
      <c r="E81" s="7"/>
    </row>
    <row r="82" spans="1:5" ht="12.75">
      <c r="A82" s="19" t="s">
        <v>71</v>
      </c>
      <c r="B82" s="20">
        <v>0</v>
      </c>
      <c r="C82" s="20">
        <v>1428</v>
      </c>
      <c r="D82" s="20">
        <f t="shared" si="2"/>
        <v>1428</v>
      </c>
      <c r="E82" s="7"/>
    </row>
    <row r="83" spans="1:5" ht="12.75">
      <c r="A83" s="19" t="s">
        <v>84</v>
      </c>
      <c r="B83" s="20">
        <v>0</v>
      </c>
      <c r="C83" s="20">
        <v>6825.2</v>
      </c>
      <c r="D83" s="20">
        <f t="shared" si="2"/>
        <v>6825.2</v>
      </c>
      <c r="E83" s="7"/>
    </row>
    <row r="84" spans="1:5" ht="12.75">
      <c r="A84" s="19" t="s">
        <v>72</v>
      </c>
      <c r="B84" s="20">
        <v>0</v>
      </c>
      <c r="C84" s="20">
        <v>17648.4</v>
      </c>
      <c r="D84" s="20">
        <f t="shared" si="2"/>
        <v>17648.4</v>
      </c>
      <c r="E84" s="7"/>
    </row>
    <row r="85" spans="1:5" ht="12.75">
      <c r="A85" s="19" t="s">
        <v>73</v>
      </c>
      <c r="B85" s="20">
        <f>59650.99+138.96</f>
        <v>59789.95</v>
      </c>
      <c r="C85" s="20">
        <v>11710</v>
      </c>
      <c r="D85" s="20">
        <f t="shared" si="2"/>
        <v>71499.95</v>
      </c>
      <c r="E85" s="7"/>
    </row>
    <row r="86" spans="1:5" ht="12.75">
      <c r="A86" s="19" t="s">
        <v>75</v>
      </c>
      <c r="B86" s="20">
        <f>171429.44+399.34</f>
        <v>171828.78</v>
      </c>
      <c r="C86" s="20">
        <v>10772</v>
      </c>
      <c r="D86" s="20">
        <f t="shared" si="2"/>
        <v>182600.78</v>
      </c>
      <c r="E86" s="7" t="s">
        <v>33</v>
      </c>
    </row>
    <row r="87" spans="1:5" ht="12.75">
      <c r="A87" s="19" t="s">
        <v>74</v>
      </c>
      <c r="B87" s="20">
        <v>0</v>
      </c>
      <c r="C87" s="20">
        <v>9554.4</v>
      </c>
      <c r="D87" s="20">
        <f t="shared" si="2"/>
        <v>9554.4</v>
      </c>
      <c r="E87" s="4"/>
    </row>
    <row r="88" spans="1:5" ht="12.75">
      <c r="A88" s="21"/>
      <c r="B88" s="20"/>
      <c r="C88" s="20"/>
      <c r="D88" s="20"/>
      <c r="E88" s="4"/>
    </row>
    <row r="89" spans="1:5" ht="12.75">
      <c r="A89" s="23" t="s">
        <v>79</v>
      </c>
      <c r="B89" s="23"/>
      <c r="C89" s="24"/>
      <c r="D89" s="24"/>
      <c r="E89" s="3"/>
    </row>
    <row r="90" spans="1:5" ht="12.75">
      <c r="A90" s="22"/>
      <c r="B90" s="22"/>
      <c r="C90" s="22"/>
      <c r="D90" s="22"/>
      <c r="E90" s="3"/>
    </row>
    <row r="91" spans="1:5" ht="12.75">
      <c r="A91" s="19" t="s">
        <v>16</v>
      </c>
      <c r="B91" s="20">
        <v>0</v>
      </c>
      <c r="C91" s="20">
        <v>202.8</v>
      </c>
      <c r="D91" s="20">
        <f aca="true" t="shared" si="3" ref="D91:D100">SUM(B91:C91)</f>
        <v>202.8</v>
      </c>
      <c r="E91" s="4"/>
    </row>
    <row r="92" spans="1:5" ht="12.75">
      <c r="A92" s="19" t="s">
        <v>17</v>
      </c>
      <c r="B92" s="20"/>
      <c r="C92" s="20"/>
      <c r="D92" s="20">
        <f t="shared" si="3"/>
        <v>0</v>
      </c>
      <c r="E92" s="4"/>
    </row>
    <row r="93" spans="1:5" ht="12.75">
      <c r="A93" s="19" t="s">
        <v>83</v>
      </c>
      <c r="B93" s="20">
        <v>0</v>
      </c>
      <c r="C93" s="20">
        <v>583</v>
      </c>
      <c r="D93" s="20">
        <f t="shared" si="3"/>
        <v>583</v>
      </c>
      <c r="E93" s="4"/>
    </row>
    <row r="94" spans="1:5" ht="12.75">
      <c r="A94" s="19" t="s">
        <v>37</v>
      </c>
      <c r="B94" s="20">
        <v>4687.5</v>
      </c>
      <c r="C94" s="20">
        <v>28</v>
      </c>
      <c r="D94" s="20">
        <f>SUM(B94:C94)</f>
        <v>4715.5</v>
      </c>
      <c r="E94" s="4"/>
    </row>
    <row r="95" spans="1:5" ht="12.75">
      <c r="A95" s="19" t="s">
        <v>38</v>
      </c>
      <c r="B95" s="20">
        <v>17062.5</v>
      </c>
      <c r="C95" s="20">
        <v>0</v>
      </c>
      <c r="D95" s="20">
        <f>SUM(B95:C95)</f>
        <v>17062.5</v>
      </c>
      <c r="E95" s="4"/>
    </row>
    <row r="96" spans="1:5" ht="12.75">
      <c r="A96" s="19" t="s">
        <v>32</v>
      </c>
      <c r="B96" s="20">
        <v>50501.09</v>
      </c>
      <c r="C96" s="20">
        <v>0</v>
      </c>
      <c r="D96" s="20">
        <f t="shared" si="3"/>
        <v>50501.09</v>
      </c>
      <c r="E96" s="4"/>
    </row>
    <row r="97" spans="1:5" ht="12.75">
      <c r="A97" s="19" t="s">
        <v>49</v>
      </c>
      <c r="B97" s="20">
        <v>3393.75</v>
      </c>
      <c r="C97" s="20">
        <v>0</v>
      </c>
      <c r="D97" s="20">
        <f>SUM(B97:C97)</f>
        <v>3393.75</v>
      </c>
      <c r="E97" s="4"/>
    </row>
    <row r="98" spans="1:5" ht="12.75">
      <c r="A98" s="19" t="s">
        <v>75</v>
      </c>
      <c r="B98" s="20">
        <v>2250</v>
      </c>
      <c r="C98" s="20">
        <v>0</v>
      </c>
      <c r="D98" s="20">
        <f t="shared" si="3"/>
        <v>2250</v>
      </c>
      <c r="E98" s="4"/>
    </row>
    <row r="99" spans="1:5" ht="12.75">
      <c r="A99" s="19" t="s">
        <v>65</v>
      </c>
      <c r="B99" s="20">
        <v>0</v>
      </c>
      <c r="C99" s="20">
        <v>691.6</v>
      </c>
      <c r="D99" s="20">
        <f t="shared" si="3"/>
        <v>691.6</v>
      </c>
      <c r="E99" s="4"/>
    </row>
    <row r="100" spans="1:5" ht="12.75">
      <c r="A100" s="19" t="s">
        <v>73</v>
      </c>
      <c r="B100" s="20">
        <v>0</v>
      </c>
      <c r="C100" s="20">
        <v>1210</v>
      </c>
      <c r="D100" s="20">
        <f t="shared" si="3"/>
        <v>1210</v>
      </c>
      <c r="E100" s="4"/>
    </row>
    <row r="101" spans="1:5" ht="6" customHeight="1">
      <c r="A101" s="19"/>
      <c r="B101" s="20"/>
      <c r="C101" s="20"/>
      <c r="D101" s="20"/>
      <c r="E101" s="4"/>
    </row>
    <row r="102" spans="1:5" ht="12.75">
      <c r="A102" s="25" t="s">
        <v>92</v>
      </c>
      <c r="B102" s="20"/>
      <c r="C102" s="20"/>
      <c r="D102" s="20"/>
      <c r="E102" s="4"/>
    </row>
    <row r="103" spans="1:5" ht="12.75">
      <c r="A103" s="21" t="s">
        <v>33</v>
      </c>
      <c r="B103" s="10" t="s">
        <v>33</v>
      </c>
      <c r="C103" s="10" t="s">
        <v>33</v>
      </c>
      <c r="D103" s="20" t="s">
        <v>33</v>
      </c>
      <c r="E103" s="8"/>
    </row>
    <row r="104" spans="1:5" ht="12.75">
      <c r="A104" s="15" t="s">
        <v>76</v>
      </c>
      <c r="B104" s="15"/>
      <c r="C104" s="15"/>
      <c r="D104" s="15"/>
      <c r="E104" s="12"/>
    </row>
    <row r="107" ht="12.75">
      <c r="D107" t="s">
        <v>33</v>
      </c>
    </row>
    <row r="110" spans="2:3" ht="12.75">
      <c r="B110" s="1"/>
      <c r="C110" s="1"/>
    </row>
    <row r="112" spans="2:3" ht="12.75">
      <c r="B112" s="2"/>
      <c r="C112" s="2"/>
    </row>
  </sheetData>
  <sheetProtection/>
  <mergeCells count="7">
    <mergeCell ref="A89:B89"/>
    <mergeCell ref="A1:D1"/>
    <mergeCell ref="A5:D5"/>
    <mergeCell ref="A6:D6"/>
    <mergeCell ref="A2:D2"/>
    <mergeCell ref="A3:D3"/>
    <mergeCell ref="A104:D104"/>
  </mergeCells>
  <printOptions horizontalCentered="1"/>
  <pageMargins left="1" right="1" top="0.5" bottom="0.75" header="0.3" footer="0.3"/>
  <pageSetup horizontalDpi="600" verticalDpi="600" orientation="portrait" r:id="rId1"/>
  <headerFooter alignWithMargins="0">
    <oddHeader xml:space="preserve">&amp;C
&amp;R </oddHeader>
    <oddFooter>&amp;CPage &amp;P of &amp;N</oddFooter>
  </headerFooter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Ritchings, Melissa</cp:lastModifiedBy>
  <cp:lastPrinted>2014-12-05T14:05:56Z</cp:lastPrinted>
  <dcterms:created xsi:type="dcterms:W3CDTF">2007-12-12T16:42:49Z</dcterms:created>
  <dcterms:modified xsi:type="dcterms:W3CDTF">2014-12-05T14:06:18Z</dcterms:modified>
  <cp:category/>
  <cp:version/>
  <cp:contentType/>
  <cp:contentStatus/>
</cp:coreProperties>
</file>