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220" windowHeight="6290" activeTab="0"/>
  </bookViews>
  <sheets>
    <sheet name="TT10 2013-14 for Web" sheetId="1" r:id="rId1"/>
  </sheets>
  <definedNames>
    <definedName name="_xlnm.Print_Area" localSheetId="0">'TT10 2013-14 for Web'!$A$1:$E$110</definedName>
    <definedName name="_xlnm.Print_Titles" localSheetId="0">'TT10 2013-14 for Web'!$9:$9</definedName>
  </definedNames>
  <calcPr fullCalcOnLoad="1"/>
</workbook>
</file>

<file path=xl/sharedStrings.xml><?xml version="1.0" encoding="utf-8"?>
<sst xmlns="http://schemas.openxmlformats.org/spreadsheetml/2006/main" count="146" uniqueCount="96">
  <si>
    <t>DISTRICT NAME</t>
  </si>
  <si>
    <t>TUITION PAYMENT</t>
  </si>
  <si>
    <t>TRANS PAYMENT</t>
  </si>
  <si>
    <t>TOTAL PAYMENT</t>
  </si>
  <si>
    <t>State Total</t>
  </si>
  <si>
    <t>Bath</t>
  </si>
  <si>
    <t>Benton</t>
  </si>
  <si>
    <t>Berlin</t>
  </si>
  <si>
    <t>Bow</t>
  </si>
  <si>
    <t>Claremont</t>
  </si>
  <si>
    <t>Contoocook Valley</t>
  </si>
  <si>
    <t>Dover</t>
  </si>
  <si>
    <t>Epping</t>
  </si>
  <si>
    <t>Exeter Region Cooperative</t>
  </si>
  <si>
    <t>Fall Mountain Regional</t>
  </si>
  <si>
    <t>Farmington</t>
  </si>
  <si>
    <t>Franklin</t>
  </si>
  <si>
    <t>Gilford</t>
  </si>
  <si>
    <t>Goffstown</t>
  </si>
  <si>
    <t>Gorham Randolph Shelburne Coop</t>
  </si>
  <si>
    <t>Governor Wentworth Regional</t>
  </si>
  <si>
    <t>Haverhill Cooperative</t>
  </si>
  <si>
    <t>Hillsboro-Deering Cooperative</t>
  </si>
  <si>
    <t>Hinsdale</t>
  </si>
  <si>
    <t>Hollis/Brookline Cooperative</t>
  </si>
  <si>
    <t>Hopkinton</t>
  </si>
  <si>
    <t>Hudson</t>
  </si>
  <si>
    <t>Inter-Lakes Cooperative</t>
  </si>
  <si>
    <t>Jaffrey-Rindge Cooperative</t>
  </si>
  <si>
    <t>John Stark Regional</t>
  </si>
  <si>
    <t>Kearsarge Regional</t>
  </si>
  <si>
    <t>Keene</t>
  </si>
  <si>
    <t>Laconia</t>
  </si>
  <si>
    <t xml:space="preserve"> </t>
  </si>
  <si>
    <t>Lebanon</t>
  </si>
  <si>
    <t>Lincoln-Woodstock Cooperative</t>
  </si>
  <si>
    <t>Lisbon Regional</t>
  </si>
  <si>
    <t>Litchfield</t>
  </si>
  <si>
    <t>Londonderry</t>
  </si>
  <si>
    <t>Lyme</t>
  </si>
  <si>
    <t>Manchester</t>
  </si>
  <si>
    <t>Mascenic Regional</t>
  </si>
  <si>
    <t>Mascoma Valley</t>
  </si>
  <si>
    <t>Merrimack</t>
  </si>
  <si>
    <t>Merrimack Valley</t>
  </si>
  <si>
    <t>Milford</t>
  </si>
  <si>
    <t>Milton</t>
  </si>
  <si>
    <t>Monadnock Regional</t>
  </si>
  <si>
    <t>Moultonboro</t>
  </si>
  <si>
    <t>Nashua</t>
  </si>
  <si>
    <t>Newfound Area</t>
  </si>
  <si>
    <t>Newmarket</t>
  </si>
  <si>
    <t>Newport</t>
  </si>
  <si>
    <t>Northumberland</t>
  </si>
  <si>
    <t>Oyster River Cooperative</t>
  </si>
  <si>
    <t>Pelham</t>
  </si>
  <si>
    <t>Pembroke</t>
  </si>
  <si>
    <t>Pemi-Baker Regional</t>
  </si>
  <si>
    <t>Piermont</t>
  </si>
  <si>
    <t>Pittsfield</t>
  </si>
  <si>
    <t>Profile</t>
  </si>
  <si>
    <t>Raymond</t>
  </si>
  <si>
    <t>Rochester</t>
  </si>
  <si>
    <t>Salem</t>
  </si>
  <si>
    <t>Sanborn Regional</t>
  </si>
  <si>
    <t>Shaker Regional</t>
  </si>
  <si>
    <t>Somersworth</t>
  </si>
  <si>
    <t>Souhegan Cooperative</t>
  </si>
  <si>
    <t>Sunapee</t>
  </si>
  <si>
    <t>Timberlane Regional</t>
  </si>
  <si>
    <t>Warren</t>
  </si>
  <si>
    <t>Wilton-Lyndeboro Cooperative</t>
  </si>
  <si>
    <t>Winnacunnet Cooperative</t>
  </si>
  <si>
    <t>Winnisquam Regional</t>
  </si>
  <si>
    <t>Prospect Mountain</t>
  </si>
  <si>
    <t>Pinkerton Academy</t>
  </si>
  <si>
    <t>EQUAL OPPORTUNITY EMPLOYER - EQUAL EDUCATION OPPORTUNITIES</t>
  </si>
  <si>
    <t>Bedford</t>
  </si>
  <si>
    <t>Dresden</t>
  </si>
  <si>
    <t>Tuition &amp; Transportation  Alternative Education</t>
  </si>
  <si>
    <t>New Hampshire Department of Education</t>
  </si>
  <si>
    <t>Bureau of Career Development</t>
  </si>
  <si>
    <t>Interlakes</t>
  </si>
  <si>
    <t xml:space="preserve">Rivendell </t>
  </si>
  <si>
    <t>Windham</t>
  </si>
  <si>
    <t>South Hampton</t>
  </si>
  <si>
    <t>Division of Career Technology and Adult Learning</t>
  </si>
  <si>
    <t>Concord*</t>
  </si>
  <si>
    <t>Littleton*</t>
  </si>
  <si>
    <t>White Mountains Regional*</t>
  </si>
  <si>
    <t>*Tuition Payment includes tuition differential</t>
  </si>
  <si>
    <t>Portsmouth</t>
  </si>
  <si>
    <t>Columbia</t>
  </si>
  <si>
    <t xml:space="preserve">  </t>
  </si>
  <si>
    <t>FY18 CTE Tuition and Transportation Distribution</t>
  </si>
  <si>
    <t>(School Year 2016-17)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</si>
</sst>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* #,##0.00;&quot;$&quot;* #,##0.00"/>
    <numFmt numFmtId="166" formatCode="[$-409]dddd\,\ mmmm\ dd\,\ yyyy"/>
    <numFmt numFmtId="167" formatCode="_(&quot;$&quot;* #,##0.000_);_(&quot;$&quot;* \(#,##0.000\);_(&quot;$&quot;* &quot;-&quot;??_);_(@_)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  <numFmt numFmtId="175" formatCode="_(* #,##0.000000000_);_(* \(#,##0.000000000\);_(* &quot;-&quot;??_);_(@_)"/>
    <numFmt numFmtId="176" formatCode="_(* #,##0.0000000000_);_(* \(#,##0.0000000000\);_(* &quot;-&quot;??_);_(@_)"/>
    <numFmt numFmtId="177" formatCode="0.0000000"/>
    <numFmt numFmtId="178" formatCode="0.0000000000000"/>
    <numFmt numFmtId="179" formatCode="_(* #,##0.000000000_);_(* \(#,##0.000000000\);_(* &quot;-&quot;?????????_);_(@_)"/>
    <numFmt numFmtId="180" formatCode="0.0_);[Red]\(0.0\)"/>
    <numFmt numFmtId="181" formatCode="0.0"/>
    <numFmt numFmtId="182" formatCode="#,##0.0_);\(#,##0.0\)"/>
    <numFmt numFmtId="183" formatCode="#,##0.0"/>
    <numFmt numFmtId="184" formatCode="0_);[Red]\(0\)"/>
    <numFmt numFmtId="185" formatCode="_(&quot;$&quot;* #,##0.0000_);_(&quot;$&quot;* \(#,##0.0000\);_(&quot;$&quot;* &quot;-&quot;??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&quot;$&quot;* #,##0.000000_);_(&quot;$&quot;* \(#,##0.000000\);_(&quot;$&quot;* &quot;-&quot;??????_);_(@_)"/>
    <numFmt numFmtId="191" formatCode="0.00000"/>
    <numFmt numFmtId="192" formatCode="_(&quot;$&quot;* #,##0.000_);_(&quot;$&quot;* \(#,##0.000\);_(&quot;$&quot;* &quot;-&quot;???_);_(@_)"/>
    <numFmt numFmtId="193" formatCode="#,##0.000000"/>
    <numFmt numFmtId="194" formatCode="&quot;$&quot;#,##0.000000"/>
    <numFmt numFmtId="195" formatCode="#,##0.0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20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sz val="11"/>
      <color indexed="17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1"/>
      <color indexed="62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56"/>
      <name val="Cambria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u val="single"/>
      <sz val="10"/>
      <color theme="10"/>
      <name val="Arial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ambri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" fontId="7" fillId="33" borderId="0" xfId="0" applyNumberFormat="1" applyFont="1" applyFill="1" applyAlignment="1">
      <alignment/>
    </xf>
    <xf numFmtId="43" fontId="7" fillId="33" borderId="0" xfId="44" applyNumberFormat="1" applyFont="1" applyFill="1" applyAlignment="1">
      <alignment/>
    </xf>
    <xf numFmtId="43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 quotePrefix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center"/>
    </xf>
    <xf numFmtId="1" fontId="8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 horizontal="center"/>
    </xf>
    <xf numFmtId="1" fontId="8" fillId="33" borderId="10" xfId="0" applyNumberFormat="1" applyFont="1" applyFill="1" applyBorder="1" applyAlignment="1">
      <alignment horizontal="left"/>
    </xf>
    <xf numFmtId="43" fontId="8" fillId="33" borderId="10" xfId="44" applyNumberFormat="1" applyFont="1" applyFill="1" applyBorder="1" applyAlignment="1">
      <alignment/>
    </xf>
    <xf numFmtId="177" fontId="7" fillId="33" borderId="0" xfId="0" applyNumberFormat="1" applyFont="1" applyFill="1" applyAlignment="1">
      <alignment/>
    </xf>
    <xf numFmtId="43" fontId="0" fillId="33" borderId="0" xfId="0" applyNumberFormat="1" applyFill="1" applyAlignment="1">
      <alignment/>
    </xf>
    <xf numFmtId="2" fontId="7" fillId="33" borderId="0" xfId="0" applyNumberFormat="1" applyFont="1" applyFill="1" applyAlignment="1">
      <alignment/>
    </xf>
    <xf numFmtId="43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44" fontId="8" fillId="33" borderId="0" xfId="44" applyFont="1" applyFill="1" applyAlignment="1">
      <alignment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44" fontId="0" fillId="33" borderId="0" xfId="0" applyNumberFormat="1" applyFill="1" applyAlignment="1">
      <alignment/>
    </xf>
    <xf numFmtId="44" fontId="7" fillId="33" borderId="0" xfId="44" applyNumberFormat="1" applyFont="1" applyFill="1" applyAlignment="1">
      <alignment/>
    </xf>
    <xf numFmtId="44" fontId="0" fillId="33" borderId="0" xfId="0" applyNumberFormat="1" applyFont="1" applyFill="1" applyAlignment="1">
      <alignment/>
    </xf>
    <xf numFmtId="43" fontId="0" fillId="33" borderId="0" xfId="0" applyNumberFormat="1" applyFont="1" applyFill="1" applyAlignment="1">
      <alignment/>
    </xf>
    <xf numFmtId="4" fontId="0" fillId="0" borderId="0" xfId="61" applyNumberFormat="1" applyFont="1" applyFill="1" applyAlignment="1">
      <alignment horizontal="right"/>
      <protection/>
    </xf>
    <xf numFmtId="4" fontId="0" fillId="0" borderId="0" xfId="61" applyNumberFormat="1" applyFont="1" applyAlignment="1">
      <alignment horizontal="right"/>
      <protection/>
    </xf>
    <xf numFmtId="4" fontId="0" fillId="33" borderId="0" xfId="61" applyNumberFormat="1" applyFont="1" applyFill="1" applyAlignment="1">
      <alignment horizontal="right"/>
      <protection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14"/>
  <sheetViews>
    <sheetView tabSelected="1" workbookViewId="0" topLeftCell="A1">
      <selection activeCell="I15" sqref="I15:I16"/>
    </sheetView>
  </sheetViews>
  <sheetFormatPr defaultColWidth="9.140625" defaultRowHeight="12.75"/>
  <cols>
    <col min="1" max="1" width="32.00390625" style="8" customWidth="1"/>
    <col min="2" max="2" width="15.00390625" style="8" bestFit="1" customWidth="1"/>
    <col min="3" max="3" width="14.140625" style="8" bestFit="1" customWidth="1"/>
    <col min="4" max="4" width="14.28125" style="8" bestFit="1" customWidth="1"/>
    <col min="5" max="5" width="2.57421875" style="8" customWidth="1"/>
    <col min="6" max="6" width="15.00390625" style="8" bestFit="1" customWidth="1"/>
    <col min="7" max="7" width="11.28125" style="8" hidden="1" customWidth="1"/>
    <col min="8" max="9" width="12.8515625" style="8" bestFit="1" customWidth="1"/>
    <col min="10" max="16384" width="9.140625" style="8" customWidth="1"/>
  </cols>
  <sheetData>
    <row r="1" spans="1:5" ht="12">
      <c r="A1" s="5"/>
      <c r="B1" s="5"/>
      <c r="C1" s="6" t="s">
        <v>33</v>
      </c>
      <c r="D1" s="7" t="s">
        <v>33</v>
      </c>
      <c r="E1" s="5"/>
    </row>
    <row r="2" spans="1:5" ht="12">
      <c r="A2" s="34" t="s">
        <v>80</v>
      </c>
      <c r="B2" s="34"/>
      <c r="C2" s="34"/>
      <c r="D2" s="34"/>
      <c r="E2" s="5"/>
    </row>
    <row r="3" spans="1:5" ht="12">
      <c r="A3" s="35" t="s">
        <v>86</v>
      </c>
      <c r="B3" s="34"/>
      <c r="C3" s="34"/>
      <c r="D3" s="34"/>
      <c r="E3" s="5"/>
    </row>
    <row r="4" spans="1:5" ht="12">
      <c r="A4" s="34" t="s">
        <v>81</v>
      </c>
      <c r="B4" s="34"/>
      <c r="C4" s="34"/>
      <c r="D4" s="34"/>
      <c r="E4" s="5"/>
    </row>
    <row r="5" spans="1:5" ht="12">
      <c r="A5" s="9"/>
      <c r="B5" s="22"/>
      <c r="C5" s="20"/>
      <c r="D5" s="9"/>
      <c r="E5" s="5"/>
    </row>
    <row r="6" spans="1:5" ht="12">
      <c r="A6" s="32" t="s">
        <v>94</v>
      </c>
      <c r="B6" s="32"/>
      <c r="C6" s="32"/>
      <c r="D6" s="32"/>
      <c r="E6" s="5"/>
    </row>
    <row r="7" spans="1:5" ht="12">
      <c r="A7" s="32" t="s">
        <v>95</v>
      </c>
      <c r="B7" s="32"/>
      <c r="C7" s="32"/>
      <c r="D7" s="32"/>
      <c r="E7" s="5"/>
    </row>
    <row r="8" spans="1:5" ht="12">
      <c r="A8" s="35"/>
      <c r="B8" s="35"/>
      <c r="C8" s="35"/>
      <c r="D8" s="35"/>
      <c r="E8" s="5"/>
    </row>
    <row r="9" spans="1:5" ht="12">
      <c r="A9" s="10" t="s">
        <v>0</v>
      </c>
      <c r="B9" s="11" t="s">
        <v>1</v>
      </c>
      <c r="C9" s="11" t="s">
        <v>2</v>
      </c>
      <c r="D9" s="11" t="s">
        <v>3</v>
      </c>
      <c r="E9" s="1"/>
    </row>
    <row r="10" spans="1:8" ht="12">
      <c r="A10" s="12" t="s">
        <v>4</v>
      </c>
      <c r="B10" s="13">
        <f>SUM(B11:B90)+SUM(B95:B105)</f>
        <v>6868292.27</v>
      </c>
      <c r="C10" s="13">
        <f>SUM(C11:C105)</f>
        <v>677707.73</v>
      </c>
      <c r="D10" s="13">
        <f>SUM(B10:C10)</f>
        <v>7546000</v>
      </c>
      <c r="E10" s="1"/>
      <c r="F10" s="24" t="s">
        <v>33</v>
      </c>
      <c r="H10" s="15"/>
    </row>
    <row r="11" spans="1:9" ht="12">
      <c r="A11" s="1" t="s">
        <v>5</v>
      </c>
      <c r="B11" s="2">
        <f>3273.61+73.07</f>
        <v>3346.6800000000003</v>
      </c>
      <c r="C11" s="2">
        <v>456.96</v>
      </c>
      <c r="D11" s="2">
        <f>SUM(B11:C11)</f>
        <v>3803.6400000000003</v>
      </c>
      <c r="E11" s="14"/>
      <c r="F11" s="24" t="s">
        <v>33</v>
      </c>
      <c r="G11" s="24"/>
      <c r="H11" s="30"/>
      <c r="I11" s="24"/>
    </row>
    <row r="12" spans="1:9" ht="12">
      <c r="A12" s="1" t="s">
        <v>77</v>
      </c>
      <c r="B12" s="2">
        <v>0</v>
      </c>
      <c r="C12" s="2">
        <v>5281</v>
      </c>
      <c r="D12" s="2">
        <f>SUM(B12:C12)</f>
        <v>5281</v>
      </c>
      <c r="E12" s="14"/>
      <c r="F12" s="24"/>
      <c r="G12" s="25"/>
      <c r="H12" s="30"/>
      <c r="I12" s="24"/>
    </row>
    <row r="13" spans="1:9" ht="12">
      <c r="A13" s="1" t="s">
        <v>6</v>
      </c>
      <c r="B13" s="2">
        <f>8729.73+194.85</f>
        <v>8924.58</v>
      </c>
      <c r="C13" s="2">
        <v>1109.76</v>
      </c>
      <c r="D13" s="2">
        <f>SUM(B13:C13)</f>
        <v>10034.34</v>
      </c>
      <c r="E13" s="14"/>
      <c r="F13" s="24"/>
      <c r="G13" s="25"/>
      <c r="H13" s="30"/>
      <c r="I13" s="24"/>
    </row>
    <row r="14" spans="1:9" ht="12">
      <c r="A14" s="1" t="s">
        <v>7</v>
      </c>
      <c r="B14" s="2">
        <f>68746.27+1534.41</f>
        <v>70280.68000000001</v>
      </c>
      <c r="C14" s="2">
        <v>0</v>
      </c>
      <c r="D14" s="2">
        <f aca="true" t="shared" si="0" ref="D14:D45">SUM(B14:C14)</f>
        <v>70280.68000000001</v>
      </c>
      <c r="E14" s="14"/>
      <c r="F14" s="24"/>
      <c r="G14" s="24"/>
      <c r="H14" s="30"/>
      <c r="I14" s="24"/>
    </row>
    <row r="15" spans="1:9" ht="12">
      <c r="A15" s="1" t="s">
        <v>8</v>
      </c>
      <c r="B15" s="2">
        <v>0</v>
      </c>
      <c r="C15" s="2">
        <v>9558.6</v>
      </c>
      <c r="D15" s="2">
        <f t="shared" si="0"/>
        <v>9558.6</v>
      </c>
      <c r="E15" s="14"/>
      <c r="F15" s="24"/>
      <c r="G15" s="24"/>
      <c r="H15" s="30"/>
      <c r="I15" s="24"/>
    </row>
    <row r="16" spans="1:9" ht="12">
      <c r="A16" s="1" t="s">
        <v>9</v>
      </c>
      <c r="B16" s="2">
        <f>13094.43+292.27</f>
        <v>13386.7</v>
      </c>
      <c r="C16" s="2">
        <v>3459</v>
      </c>
      <c r="D16" s="2">
        <f t="shared" si="0"/>
        <v>16845.7</v>
      </c>
      <c r="E16" s="14"/>
      <c r="F16" s="24"/>
      <c r="G16" s="24"/>
      <c r="H16" s="30"/>
      <c r="I16" s="24"/>
    </row>
    <row r="17" spans="1:9" ht="12">
      <c r="A17" s="1" t="s">
        <v>92</v>
      </c>
      <c r="B17" s="2">
        <f>9820.82+219.21</f>
        <v>10040.029999999999</v>
      </c>
      <c r="C17" s="2">
        <v>819.2</v>
      </c>
      <c r="D17" s="2">
        <f t="shared" si="0"/>
        <v>10859.23</v>
      </c>
      <c r="E17" s="14"/>
      <c r="F17" s="24"/>
      <c r="G17" s="24"/>
      <c r="H17" s="30"/>
      <c r="I17" s="24"/>
    </row>
    <row r="18" spans="1:9" ht="12">
      <c r="A18" s="1" t="s">
        <v>87</v>
      </c>
      <c r="B18" s="2">
        <f>1138671.14+105106.21+25415.09</f>
        <v>1269192.44</v>
      </c>
      <c r="C18" s="2">
        <v>0</v>
      </c>
      <c r="D18" s="2">
        <f t="shared" si="0"/>
        <v>1269192.44</v>
      </c>
      <c r="E18" s="14"/>
      <c r="F18" s="24"/>
      <c r="G18" s="24"/>
      <c r="H18" s="30"/>
      <c r="I18" s="24"/>
    </row>
    <row r="19" spans="1:9" ht="12">
      <c r="A19" s="1" t="s">
        <v>10</v>
      </c>
      <c r="B19" s="2">
        <f>8184.02+182.67</f>
        <v>8366.69</v>
      </c>
      <c r="C19" s="2">
        <v>6166.6</v>
      </c>
      <c r="D19" s="2">
        <f t="shared" si="0"/>
        <v>14533.29</v>
      </c>
      <c r="E19" s="16"/>
      <c r="F19" s="24"/>
      <c r="G19" s="24"/>
      <c r="H19" s="30"/>
      <c r="I19" s="24"/>
    </row>
    <row r="20" spans="1:9" ht="12">
      <c r="A20" s="1" t="s">
        <v>11</v>
      </c>
      <c r="B20" s="2">
        <f>238974.03+5333.89</f>
        <v>244307.92</v>
      </c>
      <c r="C20" s="2">
        <v>2700</v>
      </c>
      <c r="D20" s="2">
        <f t="shared" si="0"/>
        <v>247007.92</v>
      </c>
      <c r="E20" s="14"/>
      <c r="F20" s="24"/>
      <c r="G20" s="24"/>
      <c r="H20" s="30"/>
      <c r="I20" s="24"/>
    </row>
    <row r="21" spans="1:9" ht="12">
      <c r="A21" s="1" t="s">
        <v>78</v>
      </c>
      <c r="B21" s="2">
        <f>9820.82+219.21</f>
        <v>10040.029999999999</v>
      </c>
      <c r="C21" s="2">
        <v>630</v>
      </c>
      <c r="D21" s="2">
        <f t="shared" si="0"/>
        <v>10670.029999999999</v>
      </c>
      <c r="E21" s="14"/>
      <c r="F21" s="24"/>
      <c r="G21" s="24"/>
      <c r="H21" s="30"/>
      <c r="I21" s="24"/>
    </row>
    <row r="22" spans="1:9" ht="12">
      <c r="A22" s="1" t="s">
        <v>12</v>
      </c>
      <c r="B22" s="2">
        <v>0</v>
      </c>
      <c r="C22" s="2">
        <v>11993.6</v>
      </c>
      <c r="D22" s="2">
        <f t="shared" si="0"/>
        <v>11993.6</v>
      </c>
      <c r="E22" s="14"/>
      <c r="F22" s="24"/>
      <c r="G22" s="24"/>
      <c r="H22" s="30"/>
      <c r="I22" s="24"/>
    </row>
    <row r="23" spans="1:9" ht="12">
      <c r="A23" s="1" t="s">
        <v>13</v>
      </c>
      <c r="B23" s="2">
        <f>1150675.46+25683.03</f>
        <v>1176358.49</v>
      </c>
      <c r="C23" s="2">
        <v>0</v>
      </c>
      <c r="D23" s="2">
        <f t="shared" si="0"/>
        <v>1176358.49</v>
      </c>
      <c r="E23" s="14"/>
      <c r="F23" s="24"/>
      <c r="G23" s="24"/>
      <c r="H23" s="30"/>
      <c r="I23" s="24"/>
    </row>
    <row r="24" spans="1:9" ht="12">
      <c r="A24" s="1" t="s">
        <v>14</v>
      </c>
      <c r="B24" s="2">
        <f>70928.61+1583.12</f>
        <v>72511.73</v>
      </c>
      <c r="C24" s="2">
        <v>17209.2</v>
      </c>
      <c r="D24" s="2">
        <f t="shared" si="0"/>
        <v>89720.93</v>
      </c>
      <c r="E24" s="14"/>
      <c r="F24" s="24"/>
      <c r="G24" s="24"/>
      <c r="H24" s="28"/>
      <c r="I24" s="24"/>
    </row>
    <row r="25" spans="1:9" ht="12">
      <c r="A25" s="1" t="s">
        <v>15</v>
      </c>
      <c r="B25" s="2">
        <v>0</v>
      </c>
      <c r="C25" s="2">
        <v>11988.4</v>
      </c>
      <c r="D25" s="2">
        <f t="shared" si="0"/>
        <v>11988.4</v>
      </c>
      <c r="E25" s="14"/>
      <c r="F25" s="24"/>
      <c r="G25" s="24"/>
      <c r="H25" s="30"/>
      <c r="I25" s="24"/>
    </row>
    <row r="26" spans="1:9" ht="12">
      <c r="A26" s="1" t="s">
        <v>16</v>
      </c>
      <c r="B26" s="2">
        <v>0</v>
      </c>
      <c r="C26" s="2">
        <v>7613.4</v>
      </c>
      <c r="D26" s="2">
        <f t="shared" si="0"/>
        <v>7613.4</v>
      </c>
      <c r="E26" s="14"/>
      <c r="F26" s="24"/>
      <c r="G26" s="24"/>
      <c r="H26" s="30"/>
      <c r="I26" s="24"/>
    </row>
    <row r="27" spans="1:9" ht="12">
      <c r="A27" s="1" t="s">
        <v>17</v>
      </c>
      <c r="B27" s="2">
        <v>0</v>
      </c>
      <c r="C27" s="2">
        <v>10430.8</v>
      </c>
      <c r="D27" s="2">
        <f t="shared" si="0"/>
        <v>10430.8</v>
      </c>
      <c r="E27" s="14"/>
      <c r="F27" s="24"/>
      <c r="G27" s="24"/>
      <c r="H27" s="30"/>
      <c r="I27" s="24"/>
    </row>
    <row r="28" spans="1:9" ht="12">
      <c r="A28" s="1" t="s">
        <v>18</v>
      </c>
      <c r="B28" s="2">
        <v>0</v>
      </c>
      <c r="C28" s="2">
        <v>23344</v>
      </c>
      <c r="D28" s="2">
        <f t="shared" si="0"/>
        <v>23344</v>
      </c>
      <c r="E28" s="14"/>
      <c r="F28" s="24"/>
      <c r="G28" s="24"/>
      <c r="H28" s="30"/>
      <c r="I28" s="24"/>
    </row>
    <row r="29" spans="1:9" ht="12">
      <c r="A29" s="1" t="s">
        <v>19</v>
      </c>
      <c r="B29" s="2">
        <v>0</v>
      </c>
      <c r="C29" s="2">
        <v>4397.4</v>
      </c>
      <c r="D29" s="2">
        <f t="shared" si="0"/>
        <v>4397.4</v>
      </c>
      <c r="E29" s="14"/>
      <c r="F29" s="24"/>
      <c r="G29" s="24"/>
      <c r="H29" s="30"/>
      <c r="I29" s="24"/>
    </row>
    <row r="30" spans="1:9" ht="12">
      <c r="A30" s="1" t="s">
        <v>20</v>
      </c>
      <c r="B30" s="2">
        <f>181140.34+4043.05</f>
        <v>185183.38999999998</v>
      </c>
      <c r="C30" s="2">
        <v>0</v>
      </c>
      <c r="D30" s="2">
        <f t="shared" si="0"/>
        <v>185183.38999999998</v>
      </c>
      <c r="E30" s="14"/>
      <c r="F30" s="24"/>
      <c r="G30" s="24"/>
      <c r="H30" s="30"/>
      <c r="I30" s="24"/>
    </row>
    <row r="31" spans="1:9" ht="12">
      <c r="A31" s="1" t="s">
        <v>21</v>
      </c>
      <c r="B31" s="2">
        <f>134218.09+2995.74</f>
        <v>137213.83</v>
      </c>
      <c r="C31" s="2">
        <v>18229.44</v>
      </c>
      <c r="D31" s="2">
        <f t="shared" si="0"/>
        <v>155443.27</v>
      </c>
      <c r="E31" s="14"/>
      <c r="F31" s="24"/>
      <c r="G31" s="24"/>
      <c r="H31" s="30"/>
      <c r="I31" s="24"/>
    </row>
    <row r="32" spans="1:9" ht="12">
      <c r="A32" s="1" t="s">
        <v>22</v>
      </c>
      <c r="B32" s="2">
        <v>0</v>
      </c>
      <c r="C32" s="2">
        <v>18745</v>
      </c>
      <c r="D32" s="2">
        <f t="shared" si="0"/>
        <v>18745</v>
      </c>
      <c r="E32" s="14"/>
      <c r="F32" s="24"/>
      <c r="G32" s="24"/>
      <c r="H32" s="30"/>
      <c r="I32" s="24"/>
    </row>
    <row r="33" spans="1:9" ht="12">
      <c r="A33" s="1" t="s">
        <v>23</v>
      </c>
      <c r="B33" s="2">
        <f>22915.26+511.46</f>
        <v>23426.719999999998</v>
      </c>
      <c r="C33" s="2">
        <v>0</v>
      </c>
      <c r="D33" s="2">
        <f t="shared" si="0"/>
        <v>23426.719999999998</v>
      </c>
      <c r="E33" s="14"/>
      <c r="F33" s="24"/>
      <c r="G33" s="24"/>
      <c r="H33" s="30"/>
      <c r="I33" s="24"/>
    </row>
    <row r="34" spans="1:9" ht="12">
      <c r="A34" s="1" t="s">
        <v>24</v>
      </c>
      <c r="B34" s="2">
        <v>0</v>
      </c>
      <c r="C34" s="2">
        <v>10452.5</v>
      </c>
      <c r="D34" s="2">
        <f t="shared" si="0"/>
        <v>10452.5</v>
      </c>
      <c r="E34" s="14"/>
      <c r="F34" s="24"/>
      <c r="G34" s="24"/>
      <c r="H34" s="30"/>
      <c r="I34" s="24"/>
    </row>
    <row r="35" spans="1:9" ht="12">
      <c r="A35" s="1" t="s">
        <v>25</v>
      </c>
      <c r="B35" s="2">
        <v>0</v>
      </c>
      <c r="C35" s="2">
        <v>4975</v>
      </c>
      <c r="D35" s="2">
        <f t="shared" si="0"/>
        <v>4975</v>
      </c>
      <c r="E35" s="14"/>
      <c r="F35" s="24"/>
      <c r="G35" s="24"/>
      <c r="H35" s="30"/>
      <c r="I35" s="24"/>
    </row>
    <row r="36" spans="1:9" ht="12">
      <c r="A36" s="1" t="s">
        <v>26</v>
      </c>
      <c r="B36" s="2">
        <f>165317.36+3689.87</f>
        <v>169007.22999999998</v>
      </c>
      <c r="C36" s="2">
        <v>2244.4</v>
      </c>
      <c r="D36" s="2">
        <f t="shared" si="0"/>
        <v>171251.62999999998</v>
      </c>
      <c r="E36" s="14"/>
      <c r="F36" s="24"/>
      <c r="G36" s="24"/>
      <c r="H36" s="30"/>
      <c r="I36" s="24"/>
    </row>
    <row r="37" spans="1:9" ht="12">
      <c r="A37" s="1" t="s">
        <v>27</v>
      </c>
      <c r="B37" s="2">
        <v>0</v>
      </c>
      <c r="C37" s="2">
        <v>13877.8</v>
      </c>
      <c r="D37" s="2">
        <f t="shared" si="0"/>
        <v>13877.8</v>
      </c>
      <c r="E37" s="14"/>
      <c r="F37" s="24"/>
      <c r="G37" s="24"/>
      <c r="H37" s="30"/>
      <c r="I37" s="24"/>
    </row>
    <row r="38" spans="1:9" ht="12">
      <c r="A38" s="1" t="s">
        <v>28</v>
      </c>
      <c r="B38" s="2">
        <v>0</v>
      </c>
      <c r="C38" s="2">
        <v>4219.4</v>
      </c>
      <c r="D38" s="2">
        <f t="shared" si="0"/>
        <v>4219.4</v>
      </c>
      <c r="E38" s="14"/>
      <c r="F38" s="24"/>
      <c r="G38" s="24"/>
      <c r="H38" s="30"/>
      <c r="I38" s="24"/>
    </row>
    <row r="39" spans="1:9" ht="12">
      <c r="A39" s="1" t="s">
        <v>29</v>
      </c>
      <c r="B39" s="2">
        <v>0</v>
      </c>
      <c r="C39" s="2">
        <v>15210</v>
      </c>
      <c r="D39" s="2">
        <f t="shared" si="0"/>
        <v>15210</v>
      </c>
      <c r="E39" s="14"/>
      <c r="F39" s="24"/>
      <c r="G39" s="24"/>
      <c r="H39" s="30"/>
      <c r="I39" s="24"/>
    </row>
    <row r="40" spans="1:9" ht="12">
      <c r="A40" s="1" t="s">
        <v>30</v>
      </c>
      <c r="B40" s="2">
        <v>0</v>
      </c>
      <c r="C40" s="2">
        <v>36767</v>
      </c>
      <c r="D40" s="2">
        <f t="shared" si="0"/>
        <v>36767</v>
      </c>
      <c r="E40" s="14"/>
      <c r="F40" s="24"/>
      <c r="G40" s="24"/>
      <c r="H40" s="30"/>
      <c r="I40" s="24"/>
    </row>
    <row r="41" spans="1:9" ht="12">
      <c r="A41" s="1" t="s">
        <v>31</v>
      </c>
      <c r="B41" s="2">
        <f>178412.77+3982.16</f>
        <v>182394.93</v>
      </c>
      <c r="C41" s="2">
        <v>2061.6</v>
      </c>
      <c r="D41" s="2">
        <f t="shared" si="0"/>
        <v>184456.53</v>
      </c>
      <c r="E41" s="14"/>
      <c r="F41" s="24"/>
      <c r="G41" s="24"/>
      <c r="H41" s="28"/>
      <c r="I41" s="24"/>
    </row>
    <row r="42" spans="1:9" ht="12">
      <c r="A42" s="1" t="s">
        <v>32</v>
      </c>
      <c r="B42" s="2">
        <f>721286.3+16099.07</f>
        <v>737385.37</v>
      </c>
      <c r="C42" s="2">
        <v>388</v>
      </c>
      <c r="D42" s="2">
        <f t="shared" si="0"/>
        <v>737773.37</v>
      </c>
      <c r="E42" s="14" t="s">
        <v>33</v>
      </c>
      <c r="F42" s="24"/>
      <c r="G42" s="24"/>
      <c r="H42" s="28"/>
      <c r="I42" s="24"/>
    </row>
    <row r="43" spans="1:9" ht="12">
      <c r="A43" s="1" t="s">
        <v>34</v>
      </c>
      <c r="B43" s="2">
        <f>158224.76+3531.57</f>
        <v>161756.33000000002</v>
      </c>
      <c r="C43" s="2">
        <v>7237.48</v>
      </c>
      <c r="D43" s="2">
        <f t="shared" si="0"/>
        <v>168993.81000000003</v>
      </c>
      <c r="E43" s="16" t="s">
        <v>33</v>
      </c>
      <c r="F43" s="24"/>
      <c r="G43" s="24"/>
      <c r="H43" s="30"/>
      <c r="I43" s="24"/>
    </row>
    <row r="44" spans="1:9" ht="12">
      <c r="A44" s="1" t="s">
        <v>35</v>
      </c>
      <c r="B44" s="2">
        <v>0</v>
      </c>
      <c r="C44" s="2">
        <v>12406.4</v>
      </c>
      <c r="D44" s="2">
        <f t="shared" si="0"/>
        <v>12406.4</v>
      </c>
      <c r="E44" s="16" t="s">
        <v>33</v>
      </c>
      <c r="F44" s="24"/>
      <c r="G44" s="24"/>
      <c r="H44" s="30"/>
      <c r="I44" s="24"/>
    </row>
    <row r="45" spans="1:9" ht="12">
      <c r="A45" s="1" t="s">
        <v>36</v>
      </c>
      <c r="B45" s="2">
        <v>0</v>
      </c>
      <c r="C45" s="2">
        <v>11851.4</v>
      </c>
      <c r="D45" s="2">
        <f t="shared" si="0"/>
        <v>11851.4</v>
      </c>
      <c r="E45" s="16" t="s">
        <v>33</v>
      </c>
      <c r="F45" s="24"/>
      <c r="G45" s="24"/>
      <c r="H45" s="30"/>
      <c r="I45" s="24"/>
    </row>
    <row r="46" spans="1:9" ht="12">
      <c r="A46" s="1" t="s">
        <v>37</v>
      </c>
      <c r="B46" s="2">
        <v>0</v>
      </c>
      <c r="C46" s="2">
        <v>8330.14</v>
      </c>
      <c r="D46" s="2">
        <f aca="true" t="shared" si="1" ref="D46:D79">SUM(B46:C46)</f>
        <v>8330.14</v>
      </c>
      <c r="E46" s="16" t="s">
        <v>33</v>
      </c>
      <c r="F46" s="24"/>
      <c r="G46" s="26"/>
      <c r="H46" s="29"/>
      <c r="I46" s="24"/>
    </row>
    <row r="47" spans="1:9" ht="12">
      <c r="A47" s="1" t="s">
        <v>88</v>
      </c>
      <c r="B47" s="2">
        <f>289714.62+44251.03+6466.42</f>
        <v>340432.07</v>
      </c>
      <c r="C47" s="2">
        <v>5625.2</v>
      </c>
      <c r="D47" s="2">
        <f t="shared" si="1"/>
        <v>346057.27</v>
      </c>
      <c r="E47" s="16" t="s">
        <v>33</v>
      </c>
      <c r="F47" s="24"/>
      <c r="G47" s="26"/>
      <c r="H47" s="29"/>
      <c r="I47" s="24"/>
    </row>
    <row r="48" spans="1:7" ht="12">
      <c r="A48" s="1" t="s">
        <v>38</v>
      </c>
      <c r="B48" s="2">
        <v>0</v>
      </c>
      <c r="C48" s="2">
        <v>19255.2</v>
      </c>
      <c r="D48" s="2">
        <f t="shared" si="1"/>
        <v>19255.2</v>
      </c>
      <c r="E48" s="16"/>
      <c r="F48" s="24"/>
      <c r="G48" s="24"/>
    </row>
    <row r="49" spans="1:7" ht="12">
      <c r="A49" s="1" t="s">
        <v>39</v>
      </c>
      <c r="B49" s="2">
        <f>6547.22+146.13</f>
        <v>6693.35</v>
      </c>
      <c r="C49" s="2">
        <v>0</v>
      </c>
      <c r="D49" s="2">
        <f t="shared" si="1"/>
        <v>6693.35</v>
      </c>
      <c r="E49" s="16"/>
      <c r="F49" s="24"/>
      <c r="G49" s="24"/>
    </row>
    <row r="50" spans="1:7" ht="12">
      <c r="A50" s="1" t="s">
        <v>40</v>
      </c>
      <c r="B50" s="2">
        <f>627443.91+14004.52</f>
        <v>641448.43</v>
      </c>
      <c r="C50" s="2">
        <v>0</v>
      </c>
      <c r="D50" s="2">
        <f t="shared" si="1"/>
        <v>641448.43</v>
      </c>
      <c r="E50" s="16" t="s">
        <v>33</v>
      </c>
      <c r="F50" s="24"/>
      <c r="G50" s="24"/>
    </row>
    <row r="51" spans="1:7" ht="12">
      <c r="A51" s="1" t="s">
        <v>41</v>
      </c>
      <c r="B51" s="2">
        <f>56742.59+1266.49</f>
        <v>58009.079999999994</v>
      </c>
      <c r="C51" s="2">
        <v>3621</v>
      </c>
      <c r="D51" s="2">
        <f t="shared" si="1"/>
        <v>61630.079999999994</v>
      </c>
      <c r="E51" s="16" t="s">
        <v>33</v>
      </c>
      <c r="F51" s="24"/>
      <c r="G51" s="24"/>
    </row>
    <row r="52" spans="1:7" ht="12">
      <c r="A52" s="1" t="s">
        <v>42</v>
      </c>
      <c r="B52" s="2">
        <f>175138.02+3909.07</f>
        <v>179047.09</v>
      </c>
      <c r="C52" s="2">
        <v>26097</v>
      </c>
      <c r="D52" s="2">
        <f t="shared" si="1"/>
        <v>205144.09</v>
      </c>
      <c r="E52" s="16" t="s">
        <v>33</v>
      </c>
      <c r="F52" s="24"/>
      <c r="G52" s="24"/>
    </row>
    <row r="53" spans="1:7" ht="12">
      <c r="A53" s="1" t="s">
        <v>43</v>
      </c>
      <c r="B53" s="2">
        <v>0</v>
      </c>
      <c r="C53" s="2">
        <v>10527.8</v>
      </c>
      <c r="D53" s="2">
        <f t="shared" si="1"/>
        <v>10527.8</v>
      </c>
      <c r="E53" s="16" t="s">
        <v>33</v>
      </c>
      <c r="F53" s="24"/>
      <c r="G53" s="24"/>
    </row>
    <row r="54" spans="1:7" ht="12">
      <c r="A54" s="1" t="s">
        <v>44</v>
      </c>
      <c r="B54" s="2">
        <v>0</v>
      </c>
      <c r="C54" s="2">
        <v>22311.6</v>
      </c>
      <c r="D54" s="2">
        <f t="shared" si="1"/>
        <v>22311.6</v>
      </c>
      <c r="E54" s="16" t="s">
        <v>33</v>
      </c>
      <c r="F54" s="24"/>
      <c r="G54" s="24"/>
    </row>
    <row r="55" spans="1:7" ht="12">
      <c r="A55" s="1" t="s">
        <v>45</v>
      </c>
      <c r="B55" s="2">
        <f>55651.66+1242.14</f>
        <v>56893.8</v>
      </c>
      <c r="C55" s="2">
        <v>5843.8</v>
      </c>
      <c r="D55" s="2">
        <f t="shared" si="1"/>
        <v>62737.600000000006</v>
      </c>
      <c r="E55" s="16" t="s">
        <v>33</v>
      </c>
      <c r="F55" s="24"/>
      <c r="G55" s="24"/>
    </row>
    <row r="56" spans="1:5" ht="12">
      <c r="A56" s="1" t="s">
        <v>46</v>
      </c>
      <c r="B56" s="2">
        <v>0</v>
      </c>
      <c r="C56" s="2">
        <v>6008</v>
      </c>
      <c r="D56" s="2">
        <f t="shared" si="1"/>
        <v>6008</v>
      </c>
      <c r="E56" s="16" t="s">
        <v>33</v>
      </c>
    </row>
    <row r="57" spans="1:5" ht="12">
      <c r="A57" s="1" t="s">
        <v>47</v>
      </c>
      <c r="B57" s="2">
        <v>0</v>
      </c>
      <c r="C57" s="2">
        <v>6996</v>
      </c>
      <c r="D57" s="2">
        <f t="shared" si="1"/>
        <v>6996</v>
      </c>
      <c r="E57" s="16" t="s">
        <v>33</v>
      </c>
    </row>
    <row r="58" spans="1:5" ht="12">
      <c r="A58" s="1" t="s">
        <v>48</v>
      </c>
      <c r="B58" s="2">
        <v>0</v>
      </c>
      <c r="C58" s="2">
        <v>2505.6</v>
      </c>
      <c r="D58" s="2">
        <f t="shared" si="1"/>
        <v>2505.6</v>
      </c>
      <c r="E58" s="16" t="s">
        <v>33</v>
      </c>
    </row>
    <row r="59" spans="1:5" ht="12">
      <c r="A59" s="1" t="s">
        <v>49</v>
      </c>
      <c r="B59" s="2">
        <f>187142.34+4177.01</f>
        <v>191319.35</v>
      </c>
      <c r="C59" s="2">
        <v>2540</v>
      </c>
      <c r="D59" s="2">
        <f t="shared" si="1"/>
        <v>193859.35</v>
      </c>
      <c r="E59" s="16" t="s">
        <v>33</v>
      </c>
    </row>
    <row r="60" spans="1:5" ht="12">
      <c r="A60" s="1" t="s">
        <v>50</v>
      </c>
      <c r="B60" s="2">
        <v>0</v>
      </c>
      <c r="C60" s="2">
        <v>4683</v>
      </c>
      <c r="D60" s="2">
        <f t="shared" si="1"/>
        <v>4683</v>
      </c>
      <c r="E60" s="16"/>
    </row>
    <row r="61" spans="1:5" ht="12">
      <c r="A61" s="1" t="s">
        <v>51</v>
      </c>
      <c r="B61" s="2">
        <v>0</v>
      </c>
      <c r="C61" s="2">
        <v>17251.2</v>
      </c>
      <c r="D61" s="2">
        <f>SUM(B61:C61)</f>
        <v>17251.2</v>
      </c>
      <c r="E61" s="16"/>
    </row>
    <row r="62" spans="1:5" ht="12">
      <c r="A62" s="1" t="s">
        <v>52</v>
      </c>
      <c r="B62" s="2">
        <f>36009.85+803.74</f>
        <v>36813.59</v>
      </c>
      <c r="C62" s="2">
        <v>1116</v>
      </c>
      <c r="D62" s="2">
        <f t="shared" si="1"/>
        <v>37929.59</v>
      </c>
      <c r="E62" s="16"/>
    </row>
    <row r="63" spans="1:5" ht="12">
      <c r="A63" s="1" t="s">
        <v>53</v>
      </c>
      <c r="B63" s="2">
        <v>0</v>
      </c>
      <c r="C63" s="2">
        <v>18822.2</v>
      </c>
      <c r="D63" s="2">
        <f t="shared" si="1"/>
        <v>18822.2</v>
      </c>
      <c r="E63" s="16"/>
    </row>
    <row r="64" spans="1:5" ht="12">
      <c r="A64" s="1" t="s">
        <v>54</v>
      </c>
      <c r="B64" s="2">
        <v>0</v>
      </c>
      <c r="C64" s="2">
        <v>2773.6</v>
      </c>
      <c r="D64" s="2">
        <f t="shared" si="1"/>
        <v>2773.6</v>
      </c>
      <c r="E64" s="16"/>
    </row>
    <row r="65" spans="1:5" ht="12">
      <c r="A65" s="1" t="s">
        <v>55</v>
      </c>
      <c r="B65" s="2">
        <v>0</v>
      </c>
      <c r="C65" s="2">
        <v>15009.2</v>
      </c>
      <c r="D65" s="2">
        <f t="shared" si="1"/>
        <v>15009.2</v>
      </c>
      <c r="E65" s="16"/>
    </row>
    <row r="66" spans="1:5" ht="12">
      <c r="A66" s="1" t="s">
        <v>56</v>
      </c>
      <c r="B66" s="2"/>
      <c r="C66" s="2">
        <v>13201.2</v>
      </c>
      <c r="D66" s="2">
        <f t="shared" si="1"/>
        <v>13201.2</v>
      </c>
      <c r="E66" s="16"/>
    </row>
    <row r="67" spans="1:5" ht="12">
      <c r="A67" s="1" t="s">
        <v>57</v>
      </c>
      <c r="B67" s="2">
        <f>33827.66+755.04</f>
        <v>34582.700000000004</v>
      </c>
      <c r="C67" s="2">
        <v>0</v>
      </c>
      <c r="D67" s="2">
        <f t="shared" si="1"/>
        <v>34582.700000000004</v>
      </c>
      <c r="E67" s="16"/>
    </row>
    <row r="68" spans="1:5" ht="12">
      <c r="A68" s="1" t="s">
        <v>58</v>
      </c>
      <c r="B68" s="2">
        <f>10366.53+231.38</f>
        <v>10597.91</v>
      </c>
      <c r="C68" s="2">
        <v>122.4</v>
      </c>
      <c r="D68" s="2">
        <f t="shared" si="1"/>
        <v>10720.31</v>
      </c>
      <c r="E68" s="16"/>
    </row>
    <row r="69" spans="1:5" ht="12">
      <c r="A69" s="1" t="s">
        <v>59</v>
      </c>
      <c r="B69" s="2">
        <v>0</v>
      </c>
      <c r="C69" s="2">
        <v>8803.5</v>
      </c>
      <c r="D69" s="2">
        <f t="shared" si="1"/>
        <v>8803.5</v>
      </c>
      <c r="E69" s="16"/>
    </row>
    <row r="70" spans="1:5" ht="12">
      <c r="A70" s="1" t="s">
        <v>91</v>
      </c>
      <c r="B70" s="2">
        <v>0</v>
      </c>
      <c r="C70" s="2">
        <v>0</v>
      </c>
      <c r="D70" s="2">
        <f t="shared" si="1"/>
        <v>0</v>
      </c>
      <c r="E70" s="16"/>
    </row>
    <row r="71" spans="1:5" ht="12">
      <c r="A71" s="1" t="s">
        <v>60</v>
      </c>
      <c r="B71" s="2">
        <v>0</v>
      </c>
      <c r="C71" s="2">
        <v>6360.8</v>
      </c>
      <c r="D71" s="2">
        <f t="shared" si="1"/>
        <v>6360.8</v>
      </c>
      <c r="E71" s="16"/>
    </row>
    <row r="72" spans="1:5" ht="12">
      <c r="A72" s="1" t="s">
        <v>61</v>
      </c>
      <c r="B72" s="2">
        <v>0</v>
      </c>
      <c r="C72" s="2">
        <v>18939.2</v>
      </c>
      <c r="D72" s="2">
        <f t="shared" si="1"/>
        <v>18939.2</v>
      </c>
      <c r="E72" s="16"/>
    </row>
    <row r="73" spans="1:5" ht="12">
      <c r="A73" s="1" t="s">
        <v>83</v>
      </c>
      <c r="B73" s="2">
        <f>16913.75+377.52</f>
        <v>17291.27</v>
      </c>
      <c r="C73" s="2">
        <v>950.84</v>
      </c>
      <c r="D73" s="2">
        <f>SUM(B73:C73)</f>
        <v>18242.11</v>
      </c>
      <c r="E73" s="16"/>
    </row>
    <row r="74" spans="1:5" ht="12">
      <c r="A74" s="1" t="s">
        <v>62</v>
      </c>
      <c r="B74" s="2">
        <f>26188.86+584.53</f>
        <v>26773.39</v>
      </c>
      <c r="C74" s="2">
        <v>9620.8</v>
      </c>
      <c r="D74" s="2">
        <f t="shared" si="1"/>
        <v>36394.19</v>
      </c>
      <c r="E74" s="16"/>
    </row>
    <row r="75" spans="1:5" ht="12">
      <c r="A75" s="1" t="s">
        <v>63</v>
      </c>
      <c r="B75" s="2">
        <f>233518.07+5212.11</f>
        <v>238730.18</v>
      </c>
      <c r="C75" s="2">
        <v>8185</v>
      </c>
      <c r="D75" s="2">
        <f t="shared" si="1"/>
        <v>246915.18</v>
      </c>
      <c r="E75" s="16"/>
    </row>
    <row r="76" spans="1:5" ht="12">
      <c r="A76" s="1" t="s">
        <v>64</v>
      </c>
      <c r="B76" s="2">
        <v>0</v>
      </c>
      <c r="C76" s="2">
        <v>26134.2</v>
      </c>
      <c r="D76" s="2">
        <f t="shared" si="1"/>
        <v>26134.2</v>
      </c>
      <c r="E76" s="17" t="s">
        <v>33</v>
      </c>
    </row>
    <row r="77" spans="1:5" ht="12">
      <c r="A77" s="1" t="s">
        <v>65</v>
      </c>
      <c r="B77" s="2">
        <v>0</v>
      </c>
      <c r="C77" s="2">
        <v>8681.4</v>
      </c>
      <c r="D77" s="2">
        <f t="shared" si="1"/>
        <v>8681.4</v>
      </c>
      <c r="E77" s="14"/>
    </row>
    <row r="78" spans="1:5" ht="12">
      <c r="A78" s="1" t="s">
        <v>66</v>
      </c>
      <c r="B78" s="2">
        <f>21824.16+487.12</f>
        <v>22311.28</v>
      </c>
      <c r="C78" s="2">
        <v>5230.8</v>
      </c>
      <c r="D78" s="2">
        <f t="shared" si="1"/>
        <v>27542.079999999998</v>
      </c>
      <c r="E78" s="14"/>
    </row>
    <row r="79" spans="1:5" ht="12">
      <c r="A79" s="1" t="s">
        <v>67</v>
      </c>
      <c r="B79" s="2">
        <v>0</v>
      </c>
      <c r="C79" s="2">
        <v>4395</v>
      </c>
      <c r="D79" s="2">
        <f t="shared" si="1"/>
        <v>4395</v>
      </c>
      <c r="E79" s="14"/>
    </row>
    <row r="80" spans="1:5" ht="12">
      <c r="A80" s="1" t="s">
        <v>85</v>
      </c>
      <c r="B80" s="2">
        <f>6547.22+146.13</f>
        <v>6693.35</v>
      </c>
      <c r="C80" s="2">
        <v>534.33</v>
      </c>
      <c r="D80" s="2">
        <f>SUM(B80:C80)</f>
        <v>7227.68</v>
      </c>
      <c r="E80" s="14"/>
    </row>
    <row r="81" spans="1:5" ht="12">
      <c r="A81" s="1" t="s">
        <v>68</v>
      </c>
      <c r="B81" s="2">
        <v>0</v>
      </c>
      <c r="C81" s="2">
        <v>2069.2</v>
      </c>
      <c r="D81" s="2">
        <f aca="true" t="shared" si="2" ref="D81:D90">SUM(B81:C81)</f>
        <v>2069.2</v>
      </c>
      <c r="E81" s="14"/>
    </row>
    <row r="82" spans="1:5" ht="12">
      <c r="A82" s="1" t="s">
        <v>69</v>
      </c>
      <c r="B82" s="2">
        <v>0</v>
      </c>
      <c r="C82" s="2">
        <v>32525.3</v>
      </c>
      <c r="D82" s="2">
        <f t="shared" si="2"/>
        <v>32525.3</v>
      </c>
      <c r="E82" s="14"/>
    </row>
    <row r="83" spans="1:5" ht="12">
      <c r="A83" s="1" t="s">
        <v>70</v>
      </c>
      <c r="B83" s="2">
        <f>13640.14+304.45</f>
        <v>13944.59</v>
      </c>
      <c r="C83" s="2">
        <v>1411.68</v>
      </c>
      <c r="D83" s="2">
        <f t="shared" si="2"/>
        <v>15356.27</v>
      </c>
      <c r="E83" s="14"/>
    </row>
    <row r="84" spans="1:5" ht="12">
      <c r="A84" s="1" t="s">
        <v>89</v>
      </c>
      <c r="B84" s="2">
        <f>93843.7+17266.94+2094.59</f>
        <v>113205.23</v>
      </c>
      <c r="C84" s="2">
        <v>13619.2</v>
      </c>
      <c r="D84" s="2">
        <f t="shared" si="2"/>
        <v>126824.43</v>
      </c>
      <c r="E84" s="14"/>
    </row>
    <row r="85" spans="1:5" ht="12">
      <c r="A85" s="1" t="s">
        <v>71</v>
      </c>
      <c r="B85" s="2">
        <v>0</v>
      </c>
      <c r="C85" s="2">
        <v>2327</v>
      </c>
      <c r="D85" s="2">
        <f t="shared" si="2"/>
        <v>2327</v>
      </c>
      <c r="E85" s="14"/>
    </row>
    <row r="86" spans="1:5" ht="12">
      <c r="A86" s="1" t="s">
        <v>84</v>
      </c>
      <c r="B86" s="2">
        <v>0</v>
      </c>
      <c r="C86" s="2">
        <v>11180.2</v>
      </c>
      <c r="D86" s="2">
        <f t="shared" si="2"/>
        <v>11180.2</v>
      </c>
      <c r="E86" s="14"/>
    </row>
    <row r="87" spans="1:5" ht="12">
      <c r="A87" s="1" t="s">
        <v>72</v>
      </c>
      <c r="B87" s="2">
        <v>0</v>
      </c>
      <c r="C87" s="2">
        <v>15251.6</v>
      </c>
      <c r="D87" s="2">
        <f t="shared" si="2"/>
        <v>15251.6</v>
      </c>
      <c r="E87" s="14"/>
    </row>
    <row r="88" spans="1:5" ht="12">
      <c r="A88" s="1" t="s">
        <v>73</v>
      </c>
      <c r="B88" s="2">
        <f>38738.07+864.64</f>
        <v>39602.71</v>
      </c>
      <c r="C88" s="2">
        <v>19360</v>
      </c>
      <c r="D88" s="2">
        <f t="shared" si="2"/>
        <v>58962.71</v>
      </c>
      <c r="E88" s="14"/>
    </row>
    <row r="89" spans="1:5" ht="12">
      <c r="A89" s="1" t="s">
        <v>75</v>
      </c>
      <c r="B89" s="2">
        <f>295170.75+6588.19</f>
        <v>301758.94</v>
      </c>
      <c r="C89" s="2">
        <v>0</v>
      </c>
      <c r="D89" s="2">
        <f t="shared" si="2"/>
        <v>301758.94</v>
      </c>
      <c r="E89" s="14" t="s">
        <v>33</v>
      </c>
    </row>
    <row r="90" spans="1:5" ht="12">
      <c r="A90" s="1" t="s">
        <v>74</v>
      </c>
      <c r="B90" s="2">
        <v>0</v>
      </c>
      <c r="C90" s="2">
        <v>10281.6</v>
      </c>
      <c r="D90" s="2">
        <f t="shared" si="2"/>
        <v>10281.6</v>
      </c>
      <c r="E90" s="5"/>
    </row>
    <row r="91" spans="1:6" ht="12">
      <c r="A91" s="1"/>
      <c r="B91" s="2" t="s">
        <v>33</v>
      </c>
      <c r="C91" s="2" t="s">
        <v>33</v>
      </c>
      <c r="D91" s="2"/>
      <c r="E91" s="5"/>
      <c r="F91" s="2"/>
    </row>
    <row r="92" spans="1:6" ht="12">
      <c r="A92" s="18"/>
      <c r="B92" s="2"/>
      <c r="C92" s="2" t="s">
        <v>33</v>
      </c>
      <c r="D92" s="2"/>
      <c r="E92" s="5"/>
      <c r="F92" s="15"/>
    </row>
    <row r="93" spans="1:6" ht="12">
      <c r="A93" s="33" t="s">
        <v>79</v>
      </c>
      <c r="B93" s="33"/>
      <c r="C93" s="3" t="s">
        <v>33</v>
      </c>
      <c r="D93" s="3"/>
      <c r="E93" s="31"/>
      <c r="F93" s="15"/>
    </row>
    <row r="94" spans="1:5" ht="12">
      <c r="A94" s="4"/>
      <c r="B94" s="23"/>
      <c r="C94" s="21"/>
      <c r="D94" s="4"/>
      <c r="E94" s="4"/>
    </row>
    <row r="95" spans="1:5" ht="12">
      <c r="A95" s="1" t="s">
        <v>16</v>
      </c>
      <c r="B95" s="2">
        <v>0</v>
      </c>
      <c r="C95" s="2">
        <v>1287</v>
      </c>
      <c r="D95" s="2">
        <f aca="true" t="shared" si="3" ref="D95:D105">SUM(B95:C95)</f>
        <v>1287</v>
      </c>
      <c r="E95" s="5"/>
    </row>
    <row r="96" spans="1:5" ht="12">
      <c r="A96" s="1" t="s">
        <v>26</v>
      </c>
      <c r="B96" s="2">
        <v>0</v>
      </c>
      <c r="C96" s="2">
        <v>0</v>
      </c>
      <c r="D96" s="2"/>
      <c r="E96" s="5"/>
    </row>
    <row r="97" spans="1:5" ht="12">
      <c r="A97" s="1" t="s">
        <v>17</v>
      </c>
      <c r="B97" s="2">
        <v>0</v>
      </c>
      <c r="C97" s="2">
        <v>60</v>
      </c>
      <c r="D97" s="2">
        <f t="shared" si="3"/>
        <v>60</v>
      </c>
      <c r="E97" s="5"/>
    </row>
    <row r="98" spans="1:5" ht="12">
      <c r="A98" s="1" t="s">
        <v>82</v>
      </c>
      <c r="B98" s="2">
        <v>0</v>
      </c>
      <c r="C98" s="2">
        <v>919.6</v>
      </c>
      <c r="D98" s="2">
        <f t="shared" si="3"/>
        <v>919.6</v>
      </c>
      <c r="E98" s="5"/>
    </row>
    <row r="99" spans="1:5" ht="12">
      <c r="A99" s="1" t="s">
        <v>37</v>
      </c>
      <c r="B99" s="2">
        <v>2250</v>
      </c>
      <c r="C99" s="2">
        <v>0</v>
      </c>
      <c r="D99" s="2">
        <f>SUM(B99:C99)</f>
        <v>2250</v>
      </c>
      <c r="E99" s="5"/>
    </row>
    <row r="100" spans="1:5" ht="12">
      <c r="A100" s="1" t="s">
        <v>38</v>
      </c>
      <c r="B100" s="2">
        <v>9187.5</v>
      </c>
      <c r="C100" s="2">
        <v>0</v>
      </c>
      <c r="D100" s="2">
        <f>SUM(B100:C100)</f>
        <v>9187.5</v>
      </c>
      <c r="E100" s="5"/>
    </row>
    <row r="101" spans="1:5" ht="12">
      <c r="A101" s="1" t="s">
        <v>32</v>
      </c>
      <c r="B101" s="2">
        <f>33827.65+755.04</f>
        <v>34582.69</v>
      </c>
      <c r="C101" s="2">
        <v>0</v>
      </c>
      <c r="D101" s="2">
        <f t="shared" si="3"/>
        <v>34582.69</v>
      </c>
      <c r="E101" s="5"/>
    </row>
    <row r="102" spans="1:5" ht="12">
      <c r="A102" s="1" t="s">
        <v>49</v>
      </c>
      <c r="B102" s="2">
        <v>3000</v>
      </c>
      <c r="C102" s="2">
        <v>0</v>
      </c>
      <c r="D102" s="2">
        <f>SUM(B102:C102)</f>
        <v>3000</v>
      </c>
      <c r="E102" s="5"/>
    </row>
    <row r="103" spans="1:5" ht="12">
      <c r="A103" s="1" t="s">
        <v>75</v>
      </c>
      <c r="B103" s="2">
        <v>0</v>
      </c>
      <c r="C103" s="2">
        <v>0</v>
      </c>
      <c r="D103" s="2">
        <f t="shared" si="3"/>
        <v>0</v>
      </c>
      <c r="E103" s="5"/>
    </row>
    <row r="104" spans="1:5" ht="12">
      <c r="A104" s="1" t="s">
        <v>65</v>
      </c>
      <c r="B104" s="2">
        <v>0</v>
      </c>
      <c r="C104" s="2">
        <v>0</v>
      </c>
      <c r="D104" s="2">
        <f t="shared" si="3"/>
        <v>0</v>
      </c>
      <c r="E104" s="5"/>
    </row>
    <row r="105" spans="1:5" ht="12">
      <c r="A105" s="1" t="s">
        <v>73</v>
      </c>
      <c r="B105" s="2">
        <v>0</v>
      </c>
      <c r="C105" s="2">
        <v>1116</v>
      </c>
      <c r="D105" s="2">
        <f t="shared" si="3"/>
        <v>1116</v>
      </c>
      <c r="E105" s="5"/>
    </row>
    <row r="106" spans="1:5" ht="12">
      <c r="A106" s="1"/>
      <c r="B106" s="2" t="s">
        <v>33</v>
      </c>
      <c r="C106" s="2" t="s">
        <v>33</v>
      </c>
      <c r="D106" s="2" t="s">
        <v>33</v>
      </c>
      <c r="E106" s="5"/>
    </row>
    <row r="107" spans="1:5" ht="12">
      <c r="A107" s="1" t="s">
        <v>90</v>
      </c>
      <c r="B107" s="2" t="s">
        <v>93</v>
      </c>
      <c r="C107" s="2" t="s">
        <v>33</v>
      </c>
      <c r="D107" s="2" t="s">
        <v>33</v>
      </c>
      <c r="E107" s="5"/>
    </row>
    <row r="108" spans="1:5" ht="12">
      <c r="A108" s="18" t="s">
        <v>33</v>
      </c>
      <c r="B108" s="19" t="s">
        <v>33</v>
      </c>
      <c r="C108" s="19" t="s">
        <v>33</v>
      </c>
      <c r="D108" s="2" t="s">
        <v>33</v>
      </c>
      <c r="E108" s="16"/>
    </row>
    <row r="109" spans="1:5" ht="12">
      <c r="A109" s="32" t="s">
        <v>76</v>
      </c>
      <c r="B109" s="32"/>
      <c r="C109" s="32"/>
      <c r="D109" s="32"/>
      <c r="E109" s="32"/>
    </row>
    <row r="111" spans="2:4" ht="12">
      <c r="B111" s="26" t="s">
        <v>33</v>
      </c>
      <c r="C111" s="26" t="s">
        <v>33</v>
      </c>
      <c r="D111" s="26" t="s">
        <v>33</v>
      </c>
    </row>
    <row r="112" spans="2:4" ht="12">
      <c r="B112" s="26" t="s">
        <v>33</v>
      </c>
      <c r="C112" s="24"/>
      <c r="D112" s="26" t="s">
        <v>33</v>
      </c>
    </row>
    <row r="113" spans="2:4" ht="12">
      <c r="B113" s="24"/>
      <c r="C113" s="24"/>
      <c r="D113" s="24"/>
    </row>
    <row r="114" ht="12">
      <c r="B114" s="27" t="s">
        <v>33</v>
      </c>
    </row>
  </sheetData>
  <sheetProtection/>
  <mergeCells count="8">
    <mergeCell ref="A109:E109"/>
    <mergeCell ref="A93:B93"/>
    <mergeCell ref="A2:D2"/>
    <mergeCell ref="A6:D6"/>
    <mergeCell ref="A8:D8"/>
    <mergeCell ref="A3:D3"/>
    <mergeCell ref="A4:D4"/>
    <mergeCell ref="A7:D7"/>
  </mergeCells>
  <printOptions/>
  <pageMargins left="1" right="1" top="0.5" bottom="0.75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Kincaid, Lori</cp:lastModifiedBy>
  <cp:lastPrinted>2015-03-23T16:05:08Z</cp:lastPrinted>
  <dcterms:created xsi:type="dcterms:W3CDTF">2007-12-12T16:42:49Z</dcterms:created>
  <dcterms:modified xsi:type="dcterms:W3CDTF">2018-07-26T18:48:45Z</dcterms:modified>
  <cp:category/>
  <cp:version/>
  <cp:contentType/>
  <cp:contentStatus/>
</cp:coreProperties>
</file>