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iana.C.Krol\Documents\DOE Web\"/>
    </mc:Choice>
  </mc:AlternateContent>
  <xr:revisionPtr revIDLastSave="0" documentId="8_{5B54C098-B48C-4204-93D1-ABE8C98D14DD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FY21 Charter Actual" sheetId="2" r:id="rId1"/>
  </sheets>
  <externalReferences>
    <externalReference r:id="rId2"/>
    <externalReference r:id="rId3"/>
  </externalReferences>
  <definedNames>
    <definedName name="___dfadf" localSheetId="0">#REF!</definedName>
    <definedName name="___dfadf">#REF!</definedName>
    <definedName name="__123Graph_A" localSheetId="0" hidden="1">'[1]VALUES 2018'!#REF!</definedName>
    <definedName name="__123Graph_A" hidden="1">'[1]VALUES 2018'!#REF!</definedName>
    <definedName name="_D_" localSheetId="0">'[1]VALUES 2018'!#REF!</definedName>
    <definedName name="_D_">'[1]VALUES 2018'!#REF!</definedName>
    <definedName name="_E_" localSheetId="0">'[1]VALUES 2018'!#REF!</definedName>
    <definedName name="_E_">'[1]VALUES 2018'!#REF!</definedName>
    <definedName name="_xlnm._FilterDatabase" localSheetId="0" hidden="1">'FY21 Charter Actual'!$A$11:$R$39</definedName>
    <definedName name="_P_" localSheetId="0">'[1]VALUES 2018'!#REF!</definedName>
    <definedName name="_P_">'[1]VALUES 2018'!#REF!</definedName>
    <definedName name="_S_" localSheetId="0">'[1]VALUES 2018'!#REF!</definedName>
    <definedName name="_S_">'[1]VALUES 2018'!#REF!</definedName>
    <definedName name="adfadfa" localSheetId="0">#REF!</definedName>
    <definedName name="adfadfa">#REF!</definedName>
    <definedName name="blah">'[1]VALUES 2018'!#REF!</definedName>
    <definedName name="dafd">#REF!</definedName>
    <definedName name="dafdasfa" localSheetId="0">'[1]VALUES 2018'!#REF!</definedName>
    <definedName name="dafdasfa">'[1]VALUES 2018'!#REF!</definedName>
    <definedName name="dkafjdkj" localSheetId="0">'[1]VALUES 2018'!#REF!</definedName>
    <definedName name="dkafjdkj">'[1]VALUES 2018'!#REF!</definedName>
    <definedName name="FY21charter">#REF!</definedName>
    <definedName name="PRINT" localSheetId="0">#REF!</definedName>
    <definedName name="PRINT">#REF!</definedName>
    <definedName name="_xlnm.Print_Area" localSheetId="0">'FY21 Charter Actual'!$E$5:$S$42</definedName>
    <definedName name="_xlnm.Print_Titles" localSheetId="0">'FY21 Charter Actual'!$E:$E,'FY21 Charter Actual'!$4:$10</definedName>
    <definedName name="PRINT3" localSheetId="0">#REF!</definedName>
    <definedName name="PRINT3">#REF!</definedName>
    <definedName name="Sandy">'[2]BASIC INFO'!$A$13:$P$272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2" l="1"/>
  <c r="I11" i="2"/>
  <c r="K11" i="2"/>
  <c r="M11" i="2"/>
  <c r="O11" i="2"/>
  <c r="Q11" i="2"/>
  <c r="Q12" i="2"/>
  <c r="G12" i="2"/>
  <c r="P12" i="2" s="1"/>
  <c r="I12" i="2"/>
  <c r="K12" i="2"/>
  <c r="M12" i="2"/>
  <c r="O12" i="2"/>
  <c r="G13" i="2"/>
  <c r="I13" i="2"/>
  <c r="K13" i="2"/>
  <c r="M13" i="2"/>
  <c r="O13" i="2"/>
  <c r="Q13" i="2"/>
  <c r="G14" i="2"/>
  <c r="I14" i="2"/>
  <c r="K14" i="2"/>
  <c r="M14" i="2"/>
  <c r="O14" i="2"/>
  <c r="Q14" i="2"/>
  <c r="G15" i="2"/>
  <c r="I15" i="2"/>
  <c r="K15" i="2"/>
  <c r="M15" i="2"/>
  <c r="O15" i="2"/>
  <c r="Q16" i="2"/>
  <c r="G16" i="2"/>
  <c r="I16" i="2"/>
  <c r="K16" i="2"/>
  <c r="M16" i="2"/>
  <c r="O16" i="2"/>
  <c r="G17" i="2"/>
  <c r="I17" i="2"/>
  <c r="K17" i="2"/>
  <c r="M17" i="2"/>
  <c r="O17" i="2"/>
  <c r="Q17" i="2"/>
  <c r="G18" i="2"/>
  <c r="I18" i="2"/>
  <c r="K18" i="2"/>
  <c r="M18" i="2"/>
  <c r="O18" i="2"/>
  <c r="Q18" i="2"/>
  <c r="G19" i="2"/>
  <c r="I19" i="2"/>
  <c r="K19" i="2"/>
  <c r="M19" i="2"/>
  <c r="O19" i="2"/>
  <c r="Q20" i="2"/>
  <c r="G20" i="2"/>
  <c r="I20" i="2"/>
  <c r="K20" i="2"/>
  <c r="M20" i="2"/>
  <c r="O20" i="2"/>
  <c r="G21" i="2"/>
  <c r="I21" i="2"/>
  <c r="K21" i="2"/>
  <c r="M21" i="2"/>
  <c r="O21" i="2"/>
  <c r="Q21" i="2"/>
  <c r="G22" i="2"/>
  <c r="I22" i="2"/>
  <c r="K22" i="2"/>
  <c r="M22" i="2"/>
  <c r="O22" i="2"/>
  <c r="Q22" i="2"/>
  <c r="G23" i="2"/>
  <c r="I23" i="2"/>
  <c r="K23" i="2"/>
  <c r="M23" i="2"/>
  <c r="O23" i="2"/>
  <c r="Q24" i="2"/>
  <c r="G24" i="2"/>
  <c r="I24" i="2"/>
  <c r="K24" i="2"/>
  <c r="M24" i="2"/>
  <c r="O24" i="2"/>
  <c r="G25" i="2"/>
  <c r="I25" i="2"/>
  <c r="K25" i="2"/>
  <c r="M25" i="2"/>
  <c r="O25" i="2"/>
  <c r="Q25" i="2"/>
  <c r="G26" i="2"/>
  <c r="I26" i="2"/>
  <c r="K26" i="2"/>
  <c r="M26" i="2"/>
  <c r="O26" i="2"/>
  <c r="Q26" i="2"/>
  <c r="G27" i="2"/>
  <c r="I27" i="2"/>
  <c r="K27" i="2"/>
  <c r="M27" i="2"/>
  <c r="O27" i="2"/>
  <c r="Q28" i="2"/>
  <c r="G28" i="2"/>
  <c r="I28" i="2"/>
  <c r="K28" i="2"/>
  <c r="M28" i="2"/>
  <c r="O28" i="2"/>
  <c r="G29" i="2"/>
  <c r="I29" i="2"/>
  <c r="K29" i="2"/>
  <c r="M29" i="2"/>
  <c r="O29" i="2"/>
  <c r="Q29" i="2"/>
  <c r="G30" i="2"/>
  <c r="I30" i="2"/>
  <c r="K30" i="2"/>
  <c r="M30" i="2"/>
  <c r="O30" i="2"/>
  <c r="Q30" i="2"/>
  <c r="G31" i="2"/>
  <c r="I31" i="2"/>
  <c r="K31" i="2"/>
  <c r="M31" i="2"/>
  <c r="O31" i="2"/>
  <c r="Q32" i="2"/>
  <c r="G32" i="2"/>
  <c r="I32" i="2"/>
  <c r="K32" i="2"/>
  <c r="M32" i="2"/>
  <c r="O32" i="2"/>
  <c r="G33" i="2"/>
  <c r="I33" i="2"/>
  <c r="K33" i="2"/>
  <c r="M33" i="2"/>
  <c r="O33" i="2"/>
  <c r="Q33" i="2"/>
  <c r="G34" i="2"/>
  <c r="I34" i="2"/>
  <c r="K34" i="2"/>
  <c r="M34" i="2"/>
  <c r="O34" i="2"/>
  <c r="Q34" i="2"/>
  <c r="G35" i="2"/>
  <c r="I35" i="2"/>
  <c r="K35" i="2"/>
  <c r="M35" i="2"/>
  <c r="O35" i="2"/>
  <c r="Q36" i="2"/>
  <c r="G36" i="2"/>
  <c r="I36" i="2"/>
  <c r="K36" i="2"/>
  <c r="M36" i="2"/>
  <c r="O36" i="2"/>
  <c r="G37" i="2"/>
  <c r="I37" i="2"/>
  <c r="K37" i="2"/>
  <c r="M37" i="2"/>
  <c r="O37" i="2"/>
  <c r="Q37" i="2"/>
  <c r="G38" i="2"/>
  <c r="I38" i="2"/>
  <c r="K38" i="2"/>
  <c r="M38" i="2"/>
  <c r="O38" i="2"/>
  <c r="Q38" i="2"/>
  <c r="G39" i="2"/>
  <c r="I39" i="2"/>
  <c r="K39" i="2"/>
  <c r="M39" i="2"/>
  <c r="O39" i="2"/>
  <c r="P21" i="2" l="1"/>
  <c r="R21" i="2" s="1"/>
  <c r="S21" i="2" s="1"/>
  <c r="P25" i="2"/>
  <c r="R25" i="2" s="1"/>
  <c r="S25" i="2" s="1"/>
  <c r="P37" i="2"/>
  <c r="R37" i="2" s="1"/>
  <c r="S37" i="2" s="1"/>
  <c r="P20" i="2"/>
  <c r="R20" i="2" s="1"/>
  <c r="S20" i="2" s="1"/>
  <c r="P29" i="2"/>
  <c r="R29" i="2" s="1"/>
  <c r="S29" i="2" s="1"/>
  <c r="P28" i="2"/>
  <c r="R28" i="2" s="1"/>
  <c r="S28" i="2" s="1"/>
  <c r="P30" i="2"/>
  <c r="R30" i="2" s="1"/>
  <c r="S30" i="2" s="1"/>
  <c r="P38" i="2"/>
  <c r="R38" i="2" s="1"/>
  <c r="S38" i="2" s="1"/>
  <c r="P34" i="2"/>
  <c r="R34" i="2" s="1"/>
  <c r="S34" i="2" s="1"/>
  <c r="P24" i="2"/>
  <c r="R24" i="2" s="1"/>
  <c r="S24" i="2" s="1"/>
  <c r="P36" i="2"/>
  <c r="R36" i="2" s="1"/>
  <c r="S36" i="2" s="1"/>
  <c r="P35" i="2"/>
  <c r="P16" i="2"/>
  <c r="R16" i="2" s="1"/>
  <c r="S16" i="2" s="1"/>
  <c r="P32" i="2"/>
  <c r="R32" i="2" s="1"/>
  <c r="S32" i="2" s="1"/>
  <c r="P31" i="2"/>
  <c r="P33" i="2"/>
  <c r="R33" i="2" s="1"/>
  <c r="S33" i="2" s="1"/>
  <c r="P39" i="2"/>
  <c r="P17" i="2"/>
  <c r="R17" i="2" s="1"/>
  <c r="S17" i="2" s="1"/>
  <c r="P13" i="2"/>
  <c r="R13" i="2" s="1"/>
  <c r="S13" i="2" s="1"/>
  <c r="P27" i="2"/>
  <c r="P26" i="2"/>
  <c r="R26" i="2" s="1"/>
  <c r="S26" i="2" s="1"/>
  <c r="P23" i="2"/>
  <c r="P18" i="2"/>
  <c r="R18" i="2" s="1"/>
  <c r="S18" i="2" s="1"/>
  <c r="P15" i="2"/>
  <c r="P14" i="2"/>
  <c r="R14" i="2" s="1"/>
  <c r="S14" i="2" s="1"/>
  <c r="R12" i="2"/>
  <c r="S12" i="2" s="1"/>
  <c r="P22" i="2"/>
  <c r="R22" i="2" s="1"/>
  <c r="S22" i="2" s="1"/>
  <c r="P19" i="2"/>
  <c r="R19" i="2" s="1"/>
  <c r="S19" i="2" s="1"/>
  <c r="P11" i="2"/>
  <c r="R11" i="2" s="1"/>
  <c r="S11" i="2" s="1"/>
  <c r="Q39" i="2"/>
  <c r="Q35" i="2"/>
  <c r="R35" i="2" s="1"/>
  <c r="S35" i="2" s="1"/>
  <c r="Q31" i="2"/>
  <c r="Q27" i="2"/>
  <c r="Q23" i="2"/>
  <c r="Q19" i="2"/>
  <c r="Q15" i="2"/>
  <c r="R27" i="2" l="1"/>
  <c r="S27" i="2" s="1"/>
  <c r="R31" i="2"/>
  <c r="S31" i="2" s="1"/>
  <c r="R23" i="2"/>
  <c r="S23" i="2" s="1"/>
  <c r="R15" i="2"/>
  <c r="S15" i="2" s="1"/>
  <c r="R39" i="2"/>
  <c r="S39" i="2" s="1"/>
  <c r="O10" i="2" l="1"/>
  <c r="N10" i="2"/>
  <c r="M10" i="2"/>
  <c r="L10" i="2"/>
  <c r="K10" i="2"/>
  <c r="J10" i="2"/>
  <c r="I10" i="2"/>
  <c r="H10" i="2"/>
  <c r="F10" i="2"/>
  <c r="Q10" i="2" l="1"/>
  <c r="G10" i="2"/>
  <c r="P10" i="2" l="1"/>
  <c r="R10" i="2" l="1"/>
  <c r="S10" i="2"/>
</calcChain>
</file>

<file path=xl/sharedStrings.xml><?xml version="1.0" encoding="utf-8"?>
<sst xmlns="http://schemas.openxmlformats.org/spreadsheetml/2006/main" count="55" uniqueCount="55">
  <si>
    <t>Differentiated Aid</t>
  </si>
  <si>
    <t>Academy of Science and Design Charter School</t>
  </si>
  <si>
    <t>Cocheco Arts and Technology Charter Academy</t>
  </si>
  <si>
    <t>CSI Charter School</t>
  </si>
  <si>
    <t>Great Bay Charter School</t>
  </si>
  <si>
    <t>Ledyard Charter Academy</t>
  </si>
  <si>
    <t>Making Community Connections (MC2) Charter School - Manchester</t>
  </si>
  <si>
    <t>Mill Falls Charter School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</si>
  <si>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</si>
  <si>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</si>
  <si>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</si>
  <si>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</si>
  <si>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</si>
  <si>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</si>
  <si>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</si>
  <si>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Leaf Charter School</t>
  </si>
  <si>
    <t xml:space="preserve">Next Charter School </t>
  </si>
  <si>
    <t>Gate City Charter School for the Arts</t>
  </si>
  <si>
    <t>Granite State Arts Academy Charter School</t>
  </si>
  <si>
    <t>Mountain Village Charter School</t>
  </si>
  <si>
    <t>Compass Classical Academy</t>
  </si>
  <si>
    <t>Making Community Connections (MC2) Charter School - Keene</t>
  </si>
  <si>
    <t>MicroSociety Academy Charter School of So. NH</t>
  </si>
  <si>
    <t>Kreiva Academy Public Charter School</t>
  </si>
  <si>
    <t>Windham Academy Public Charter School</t>
  </si>
  <si>
    <t>Spark Academy of Advanced Technologies</t>
  </si>
  <si>
    <t>Northeast Woodland Chartered Public School</t>
  </si>
  <si>
    <t xml:space="preserve">Cost of an Opportunity for an Adequate Education </t>
  </si>
  <si>
    <t>Grant Calculation</t>
  </si>
  <si>
    <t>Base Adequacy</t>
  </si>
  <si>
    <t>Total Calculated Cost of an Adequate Education</t>
  </si>
  <si>
    <t xml:space="preserve">Federal Free &amp; Reduced (F&amp;R) Price Meal Eligible </t>
  </si>
  <si>
    <t>English Language Learners (ELL)</t>
  </si>
  <si>
    <t>3rd Grader With A Nonproficient Reading Score (3rd Grade)</t>
  </si>
  <si>
    <t>ADM</t>
  </si>
  <si>
    <t xml:space="preserve">F&amp;R 
ADM </t>
  </si>
  <si>
    <t>SPED 
ADM</t>
  </si>
  <si>
    <t>ELL
ADM</t>
  </si>
  <si>
    <t>3rd Grade Reading
ADM</t>
  </si>
  <si>
    <t>Cost of Adequacy
+
Additional Grant</t>
  </si>
  <si>
    <t>State Total</t>
  </si>
  <si>
    <t>Birches Academy of Academics &amp; Arts</t>
  </si>
  <si>
    <t>Founders Academy Charter School</t>
  </si>
  <si>
    <t>(F&amp;R ADM x $1,854.38)</t>
  </si>
  <si>
    <t>(ADM x $3,708.78)</t>
  </si>
  <si>
    <t>(SPED ADM x $1,995.21)</t>
  </si>
  <si>
    <t>(ELL ADM x $725.63)</t>
  </si>
  <si>
    <t>(3rd Grade ADM x $725.63)</t>
  </si>
  <si>
    <t>Final Grant To Charter School Directly
(Subtract Special Education Differential Aid Sent To Responsible District School)</t>
  </si>
  <si>
    <t>SFY 2021
Charter Public School Adequacy</t>
  </si>
  <si>
    <r>
      <t>Additional Grant</t>
    </r>
    <r>
      <rPr>
        <b/>
        <vertAlign val="superscript"/>
        <sz val="16"/>
        <rFont val="Times New Roman"/>
        <family val="1"/>
      </rPr>
      <t>1</t>
    </r>
  </si>
  <si>
    <r>
      <t>Receiving Special Education Services (SPED)</t>
    </r>
    <r>
      <rPr>
        <b/>
        <vertAlign val="superscript"/>
        <sz val="16"/>
        <rFont val="Times New Roman"/>
        <family val="1"/>
      </rPr>
      <t>2</t>
    </r>
  </si>
  <si>
    <r>
      <t>(</t>
    </r>
    <r>
      <rPr>
        <sz val="16"/>
        <color indexed="8"/>
        <rFont val="Times New Roman"/>
        <family val="1"/>
      </rPr>
      <t>Pupil x $3,479.22)</t>
    </r>
    <r>
      <rPr>
        <vertAlign val="superscript"/>
        <sz val="16"/>
        <color indexed="8"/>
        <rFont val="Times New Roman"/>
        <family val="1"/>
      </rPr>
      <t>1</t>
    </r>
  </si>
  <si>
    <r>
      <t>Virtual Learning Academy Charter School</t>
    </r>
    <r>
      <rPr>
        <vertAlign val="superscript"/>
        <sz val="16"/>
        <rFont val="Times New Roman"/>
        <family val="1"/>
      </rPr>
      <t>1</t>
    </r>
  </si>
  <si>
    <r>
      <rPr>
        <vertAlign val="superscript"/>
        <sz val="16"/>
        <color indexed="8"/>
        <rFont val="Times New Roman"/>
        <family val="1"/>
      </rPr>
      <t xml:space="preserve">1 </t>
    </r>
    <r>
      <rPr>
        <sz val="16"/>
        <color indexed="8"/>
        <rFont val="Times New Roman"/>
        <family val="1"/>
      </rPr>
      <t xml:space="preserve">Virtual Learning Academy Charter School receives an additional grant amount of $2,212.49 per RSA 194-B:11, I(b)(1)(B).
</t>
    </r>
    <r>
      <rPr>
        <vertAlign val="superscript"/>
        <sz val="16"/>
        <color indexed="8"/>
        <rFont val="Times New Roman"/>
        <family val="1"/>
      </rPr>
      <t xml:space="preserve">2 </t>
    </r>
    <r>
      <rPr>
        <sz val="16"/>
        <color indexed="8"/>
        <rFont val="Times New Roman"/>
        <family val="1"/>
      </rPr>
      <t xml:space="preserve">Differential aid for special education is sent to the responsible school district.
</t>
    </r>
    <r>
      <rPr>
        <vertAlign val="superscript"/>
        <sz val="11"/>
        <color indexed="8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</si>
</sst>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1"/>
      <color indexed="8"/>
      <name val="Times New Roman"/>
      <family val="1"/>
    </font>
    <font>
      <sz val="12"/>
      <color indexed="8"/>
      <name val="Arial"/>
      <family val="2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6"/>
      <name val="Times New Roman"/>
      <family val="1"/>
    </font>
    <font>
      <sz val="16"/>
      <name val="Times New Roman"/>
      <family val="1"/>
    </font>
    <font>
      <vertAlign val="superscript"/>
      <sz val="16"/>
      <color indexed="8"/>
      <name val="Times New Roman"/>
      <family val="1"/>
    </font>
    <font>
      <vertAlign val="superscript"/>
      <sz val="16"/>
      <name val="Times New Roman"/>
      <family val="1"/>
    </font>
    <font>
      <b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1" applyFont="1"/>
    <xf numFmtId="4" fontId="5" fillId="0" borderId="0" xfId="1" applyNumberFormat="1" applyFont="1"/>
    <xf numFmtId="0" fontId="6" fillId="0" borderId="0" xfId="1" applyFont="1"/>
    <xf numFmtId="0" fontId="7" fillId="0" borderId="0" xfId="1" applyFont="1"/>
    <xf numFmtId="2" fontId="5" fillId="0" borderId="0" xfId="1" applyNumberFormat="1" applyFont="1"/>
    <xf numFmtId="43" fontId="5" fillId="0" borderId="0" xfId="2" applyFont="1"/>
    <xf numFmtId="43" fontId="5" fillId="0" borderId="0" xfId="2" applyNumberFormat="1" applyFont="1"/>
    <xf numFmtId="4" fontId="5" fillId="0" borderId="0" xfId="2" applyNumberFormat="1" applyFont="1"/>
    <xf numFmtId="4" fontId="7" fillId="0" borderId="0" xfId="1" applyNumberFormat="1" applyFont="1"/>
    <xf numFmtId="4" fontId="5" fillId="0" borderId="0" xfId="1" applyNumberFormat="1" applyFont="1" applyFill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4" fontId="7" fillId="0" borderId="0" xfId="1" applyNumberFormat="1" applyFont="1" applyFill="1" applyAlignment="1">
      <alignment horizontal="center" wrapText="1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9" fillId="3" borderId="7" xfId="1" applyFont="1" applyFill="1" applyBorder="1" applyAlignment="1">
      <alignment horizontal="center" vertical="center" wrapText="1"/>
    </xf>
    <xf numFmtId="8" fontId="9" fillId="3" borderId="7" xfId="1" applyNumberFormat="1" applyFont="1" applyFill="1" applyBorder="1" applyAlignment="1">
      <alignment horizontal="center" vertical="center" wrapText="1"/>
    </xf>
    <xf numFmtId="4" fontId="9" fillId="3" borderId="7" xfId="1" applyNumberFormat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0" borderId="0" xfId="1" applyFont="1"/>
    <xf numFmtId="0" fontId="9" fillId="2" borderId="6" xfId="1" applyFont="1" applyFill="1" applyBorder="1" applyAlignment="1">
      <alignment shrinkToFit="1"/>
    </xf>
    <xf numFmtId="37" fontId="9" fillId="2" borderId="9" xfId="2" applyNumberFormat="1" applyFont="1" applyFill="1" applyBorder="1"/>
    <xf numFmtId="42" fontId="9" fillId="2" borderId="9" xfId="2" applyNumberFormat="1" applyFont="1" applyFill="1" applyBorder="1"/>
    <xf numFmtId="41" fontId="9" fillId="2" borderId="9" xfId="2" applyNumberFormat="1" applyFont="1" applyFill="1" applyBorder="1"/>
    <xf numFmtId="42" fontId="9" fillId="2" borderId="12" xfId="2" applyNumberFormat="1" applyFont="1" applyFill="1" applyBorder="1"/>
    <xf numFmtId="42" fontId="9" fillId="2" borderId="17" xfId="2" applyNumberFormat="1" applyFont="1" applyFill="1" applyBorder="1"/>
    <xf numFmtId="0" fontId="11" fillId="0" borderId="18" xfId="1" applyFont="1" applyBorder="1" applyAlignment="1">
      <alignment horizontal="left" vertical="center" wrapText="1"/>
    </xf>
    <xf numFmtId="3" fontId="11" fillId="0" borderId="7" xfId="1" applyNumberFormat="1" applyFont="1" applyBorder="1"/>
    <xf numFmtId="41" fontId="5" fillId="0" borderId="7" xfId="2" applyNumberFormat="1" applyFont="1" applyBorder="1"/>
    <xf numFmtId="41" fontId="5" fillId="0" borderId="10" xfId="2" applyNumberFormat="1" applyFont="1" applyBorder="1"/>
    <xf numFmtId="0" fontId="5" fillId="4" borderId="0" xfId="1" applyFont="1" applyFill="1"/>
    <xf numFmtId="41" fontId="5" fillId="0" borderId="0" xfId="2" applyNumberFormat="1" applyFont="1" applyBorder="1"/>
    <xf numFmtId="0" fontId="11" fillId="0" borderId="18" xfId="1" applyFont="1" applyFill="1" applyBorder="1" applyAlignment="1">
      <alignment horizontal="left" vertical="center" wrapText="1"/>
    </xf>
    <xf numFmtId="41" fontId="5" fillId="0" borderId="7" xfId="2" applyNumberFormat="1" applyFont="1" applyFill="1" applyBorder="1"/>
    <xf numFmtId="41" fontId="5" fillId="0" borderId="10" xfId="2" applyNumberFormat="1" applyFont="1" applyFill="1" applyBorder="1"/>
    <xf numFmtId="41" fontId="5" fillId="0" borderId="0" xfId="2" applyNumberFormat="1" applyFont="1" applyFill="1" applyBorder="1"/>
    <xf numFmtId="0" fontId="11" fillId="0" borderId="19" xfId="1" applyFont="1" applyBorder="1" applyAlignment="1">
      <alignment horizontal="left" vertical="center" wrapText="1"/>
    </xf>
    <xf numFmtId="41" fontId="5" fillId="0" borderId="20" xfId="2" applyNumberFormat="1" applyFont="1" applyBorder="1"/>
    <xf numFmtId="4" fontId="5" fillId="0" borderId="0" xfId="2" applyNumberFormat="1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9" fillId="3" borderId="8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4" fontId="8" fillId="3" borderId="7" xfId="1" applyNumberFormat="1" applyFont="1" applyFill="1" applyBorder="1" applyAlignment="1">
      <alignment horizontal="center" vertical="center" wrapText="1"/>
    </xf>
    <xf numFmtId="4" fontId="5" fillId="0" borderId="18" xfId="2" applyNumberFormat="1" applyFont="1" applyBorder="1" applyAlignment="1">
      <alignment horizontal="left" vertical="center" wrapText="1"/>
    </xf>
    <xf numFmtId="4" fontId="5" fillId="0" borderId="7" xfId="2" applyNumberFormat="1" applyFont="1" applyBorder="1" applyAlignment="1">
      <alignment horizontal="left" vertical="center" wrapText="1"/>
    </xf>
    <xf numFmtId="4" fontId="5" fillId="0" borderId="10" xfId="2" applyNumberFormat="1" applyFont="1" applyBorder="1" applyAlignment="1">
      <alignment horizontal="left" vertical="center" wrapText="1"/>
    </xf>
    <xf numFmtId="4" fontId="5" fillId="0" borderId="21" xfId="2" applyNumberFormat="1" applyFont="1" applyBorder="1" applyAlignment="1">
      <alignment horizontal="left" vertical="center" wrapText="1"/>
    </xf>
    <xf numFmtId="4" fontId="5" fillId="0" borderId="14" xfId="2" applyNumberFormat="1" applyFont="1" applyBorder="1" applyAlignment="1">
      <alignment horizontal="left" vertical="center" wrapText="1"/>
    </xf>
    <xf numFmtId="4" fontId="5" fillId="0" borderId="16" xfId="2" applyNumberFormat="1" applyFont="1" applyBorder="1" applyAlignment="1">
      <alignment horizontal="left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4" fontId="11" fillId="3" borderId="14" xfId="1" applyNumberFormat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8" fillId="3" borderId="1" xfId="1" quotePrefix="1" applyFont="1" applyFill="1" applyBorder="1" applyAlignment="1">
      <alignment horizontal="center" vertical="center" wrapText="1" shrinkToFit="1"/>
    </xf>
    <xf numFmtId="0" fontId="8" fillId="3" borderId="6" xfId="1" quotePrefix="1" applyFont="1" applyFill="1" applyBorder="1" applyAlignment="1">
      <alignment horizontal="center" vertical="center" shrinkToFit="1"/>
    </xf>
    <xf numFmtId="0" fontId="8" fillId="3" borderId="13" xfId="1" quotePrefix="1" applyFont="1" applyFill="1" applyBorder="1" applyAlignment="1">
      <alignment horizontal="center" vertical="center" shrinkToFit="1"/>
    </xf>
    <xf numFmtId="4" fontId="9" fillId="3" borderId="2" xfId="1" applyNumberFormat="1" applyFont="1" applyFill="1" applyBorder="1" applyAlignment="1">
      <alignment horizontal="center" vertical="center"/>
    </xf>
    <xf numFmtId="4" fontId="9" fillId="3" borderId="3" xfId="1" applyNumberFormat="1" applyFont="1" applyFill="1" applyBorder="1" applyAlignment="1">
      <alignment horizontal="center" vertical="center"/>
    </xf>
    <xf numFmtId="4" fontId="8" fillId="3" borderId="4" xfId="1" applyNumberFormat="1" applyFont="1" applyFill="1" applyBorder="1" applyAlignment="1">
      <alignment horizontal="center" vertical="center" wrapText="1"/>
    </xf>
    <xf numFmtId="4" fontId="8" fillId="3" borderId="9" xfId="1" applyNumberFormat="1" applyFont="1" applyFill="1" applyBorder="1" applyAlignment="1">
      <alignment horizontal="center" vertical="center" wrapText="1"/>
    </xf>
    <xf numFmtId="4" fontId="8" fillId="3" borderId="12" xfId="1" applyNumberFormat="1" applyFont="1" applyFill="1" applyBorder="1" applyAlignment="1">
      <alignment horizontal="center" vertical="center" wrapText="1"/>
    </xf>
    <xf numFmtId="4" fontId="8" fillId="3" borderId="2" xfId="1" applyNumberFormat="1" applyFont="1" applyFill="1" applyBorder="1" applyAlignment="1">
      <alignment horizontal="center" vertical="center" wrapText="1"/>
    </xf>
    <xf numFmtId="4" fontId="8" fillId="3" borderId="5" xfId="1" applyNumberFormat="1" applyFont="1" applyFill="1" applyBorder="1" applyAlignment="1">
      <alignment horizontal="center" vertical="center" wrapText="1"/>
    </xf>
    <xf numFmtId="4" fontId="8" fillId="3" borderId="10" xfId="1" applyNumberFormat="1" applyFont="1" applyFill="1" applyBorder="1" applyAlignment="1">
      <alignment horizontal="center" vertical="center" wrapText="1"/>
    </xf>
    <xf numFmtId="4" fontId="8" fillId="3" borderId="16" xfId="1" applyNumberFormat="1" applyFont="1" applyFill="1" applyBorder="1" applyAlignment="1">
      <alignment horizontal="center" vertical="center" wrapText="1"/>
    </xf>
    <xf numFmtId="4" fontId="8" fillId="3" borderId="7" xfId="1" applyNumberFormat="1" applyFont="1" applyFill="1" applyBorder="1" applyAlignment="1">
      <alignment horizontal="center" vertical="center"/>
    </xf>
    <xf numFmtId="4" fontId="8" fillId="3" borderId="7" xfId="1" applyNumberFormat="1" applyFont="1" applyFill="1" applyBorder="1" applyAlignment="1">
      <alignment horizontal="center"/>
    </xf>
  </cellXfs>
  <cellStyles count="5">
    <cellStyle name="Comma 2" xfId="2" xr:uid="{00000000-0005-0000-0000-000001000000}"/>
    <cellStyle name="Comma 3" xfId="4" xr:uid="{00000000-0005-0000-0000-000002000000}"/>
    <cellStyle name="Normal" xfId="0" builtinId="0"/>
    <cellStyle name="Normal 2" xfId="1" xr:uid="{00000000-0005-0000-0000-000005000000}"/>
    <cellStyle name="Normal 3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8/VALUES2018version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NFOSVCS/AIDS/Adequacy%20Aid/FY2003/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G61"/>
  <sheetViews>
    <sheetView tabSelected="1" view="pageBreakPreview" zoomScale="70" zoomScaleNormal="55" zoomScaleSheetLayoutView="70" workbookViewId="0">
      <pane ySplit="1" topLeftCell="A2" activePane="bottomLeft" state="frozen"/>
      <selection activeCell="D1" sqref="D1"/>
      <selection pane="bottomLeft" activeCell="E12" sqref="E12"/>
    </sheetView>
  </sheetViews>
  <sheetFormatPr defaultColWidth="11.42578125" defaultRowHeight="20.25" x14ac:dyDescent="0.3"/>
  <cols>
    <col min="1" max="1" width="3" style="1" bestFit="1" customWidth="1"/>
    <col min="2" max="2" width="17.42578125" style="1" bestFit="1" customWidth="1"/>
    <col min="3" max="3" width="6.28515625" style="1" bestFit="1" customWidth="1"/>
    <col min="4" max="4" width="9.5703125" style="1" customWidth="1"/>
    <col min="5" max="5" width="86" style="1" customWidth="1"/>
    <col min="6" max="6" width="25" style="2" customWidth="1"/>
    <col min="7" max="7" width="27.42578125" style="1" customWidth="1"/>
    <col min="8" max="8" width="22" style="3" customWidth="1"/>
    <col min="9" max="9" width="26" style="1" customWidth="1"/>
    <col min="10" max="10" width="22.28515625" style="1" customWidth="1"/>
    <col min="11" max="11" width="26.7109375" style="1" customWidth="1"/>
    <col min="12" max="12" width="21.42578125" style="2" customWidth="1"/>
    <col min="13" max="13" width="21.28515625" style="1" customWidth="1"/>
    <col min="14" max="14" width="25.85546875" style="4" customWidth="1"/>
    <col min="15" max="15" width="21.42578125" style="4" customWidth="1"/>
    <col min="16" max="16" width="26.7109375" style="1" customWidth="1"/>
    <col min="17" max="17" width="28.5703125" style="1" customWidth="1"/>
    <col min="18" max="18" width="26.5703125" style="1" customWidth="1"/>
    <col min="19" max="19" width="34.42578125" style="1" customWidth="1"/>
    <col min="20" max="20" width="13.5703125" style="1" customWidth="1"/>
    <col min="21" max="22" width="11.5703125" style="1" bestFit="1" customWidth="1"/>
    <col min="23" max="23" width="12.5703125" style="1" bestFit="1" customWidth="1"/>
    <col min="24" max="24" width="11.42578125" style="1"/>
    <col min="25" max="29" width="11.5703125" style="1" bestFit="1" customWidth="1"/>
    <col min="30" max="30" width="11.42578125" style="1"/>
    <col min="31" max="32" width="11.5703125" style="1" bestFit="1" customWidth="1"/>
    <col min="33" max="16384" width="11.42578125" style="1"/>
  </cols>
  <sheetData>
    <row r="1" spans="1:33" ht="51" customHeight="1" x14ac:dyDescent="0.3"/>
    <row r="2" spans="1:33" ht="51" customHeight="1" x14ac:dyDescent="0.3"/>
    <row r="4" spans="1:33" ht="21" thickBot="1" x14ac:dyDescent="0.35">
      <c r="F4" s="1"/>
      <c r="H4" s="1"/>
      <c r="L4" s="1"/>
      <c r="N4" s="1"/>
      <c r="O4" s="1"/>
    </row>
    <row r="5" spans="1:33" x14ac:dyDescent="0.3">
      <c r="E5" s="59" t="s">
        <v>49</v>
      </c>
      <c r="F5" s="62" t="s">
        <v>27</v>
      </c>
      <c r="G5" s="62"/>
      <c r="H5" s="62"/>
      <c r="I5" s="62"/>
      <c r="J5" s="62"/>
      <c r="K5" s="62"/>
      <c r="L5" s="62"/>
      <c r="M5" s="62"/>
      <c r="N5" s="62"/>
      <c r="O5" s="62"/>
      <c r="P5" s="63"/>
      <c r="Q5" s="64" t="s">
        <v>50</v>
      </c>
      <c r="R5" s="67" t="s">
        <v>28</v>
      </c>
      <c r="S5" s="68" t="s">
        <v>48</v>
      </c>
    </row>
    <row r="6" spans="1:33" x14ac:dyDescent="0.3">
      <c r="E6" s="60"/>
      <c r="F6" s="71" t="s">
        <v>29</v>
      </c>
      <c r="G6" s="71"/>
      <c r="H6" s="72" t="s">
        <v>0</v>
      </c>
      <c r="I6" s="72"/>
      <c r="J6" s="72"/>
      <c r="K6" s="72"/>
      <c r="L6" s="72"/>
      <c r="M6" s="72"/>
      <c r="N6" s="72"/>
      <c r="O6" s="72"/>
      <c r="P6" s="42" t="s">
        <v>30</v>
      </c>
      <c r="Q6" s="65"/>
      <c r="R6" s="45"/>
      <c r="S6" s="69"/>
    </row>
    <row r="7" spans="1:33" ht="70.5" customHeight="1" x14ac:dyDescent="0.3">
      <c r="E7" s="60"/>
      <c r="F7" s="71"/>
      <c r="G7" s="71"/>
      <c r="H7" s="45" t="s">
        <v>31</v>
      </c>
      <c r="I7" s="45"/>
      <c r="J7" s="45" t="s">
        <v>51</v>
      </c>
      <c r="K7" s="45"/>
      <c r="L7" s="45" t="s">
        <v>32</v>
      </c>
      <c r="M7" s="45"/>
      <c r="N7" s="52" t="s">
        <v>33</v>
      </c>
      <c r="O7" s="52"/>
      <c r="P7" s="43"/>
      <c r="Q7" s="66"/>
      <c r="R7" s="45"/>
      <c r="S7" s="69"/>
    </row>
    <row r="8" spans="1:33" ht="83.25" customHeight="1" x14ac:dyDescent="0.3">
      <c r="A8" s="16"/>
      <c r="B8" s="16"/>
      <c r="E8" s="60"/>
      <c r="F8" s="17" t="s">
        <v>34</v>
      </c>
      <c r="G8" s="18">
        <v>3708.78</v>
      </c>
      <c r="H8" s="17" t="s">
        <v>35</v>
      </c>
      <c r="I8" s="18">
        <v>1854.38</v>
      </c>
      <c r="J8" s="17" t="s">
        <v>36</v>
      </c>
      <c r="K8" s="18">
        <v>1995.21</v>
      </c>
      <c r="L8" s="19" t="s">
        <v>37</v>
      </c>
      <c r="M8" s="18">
        <v>725.63</v>
      </c>
      <c r="N8" s="17" t="s">
        <v>38</v>
      </c>
      <c r="O8" s="18">
        <v>725.63</v>
      </c>
      <c r="P8" s="43"/>
      <c r="Q8" s="18">
        <v>3479.22</v>
      </c>
      <c r="R8" s="53" t="s">
        <v>39</v>
      </c>
      <c r="S8" s="69"/>
    </row>
    <row r="9" spans="1:33" ht="60.75" customHeight="1" thickBot="1" x14ac:dyDescent="0.35">
      <c r="E9" s="61"/>
      <c r="F9" s="55" t="s">
        <v>44</v>
      </c>
      <c r="G9" s="55"/>
      <c r="H9" s="56" t="s">
        <v>43</v>
      </c>
      <c r="I9" s="56"/>
      <c r="J9" s="56" t="s">
        <v>45</v>
      </c>
      <c r="K9" s="56"/>
      <c r="L9" s="57" t="s">
        <v>46</v>
      </c>
      <c r="M9" s="57"/>
      <c r="N9" s="58" t="s">
        <v>47</v>
      </c>
      <c r="O9" s="58"/>
      <c r="P9" s="44"/>
      <c r="Q9" s="20" t="s">
        <v>52</v>
      </c>
      <c r="R9" s="54"/>
      <c r="S9" s="70"/>
    </row>
    <row r="10" spans="1:33" s="21" customFormat="1" x14ac:dyDescent="0.3">
      <c r="E10" s="22" t="s">
        <v>40</v>
      </c>
      <c r="F10" s="23">
        <f t="shared" ref="F10:S10" si="0">SUM(F11:F39)</f>
        <v>6509.0212284189038</v>
      </c>
      <c r="G10" s="24">
        <f t="shared" si="0"/>
        <v>24140527.751535464</v>
      </c>
      <c r="H10" s="25">
        <f t="shared" si="0"/>
        <v>865.01560000000018</v>
      </c>
      <c r="I10" s="24">
        <f t="shared" si="0"/>
        <v>1604067.6283280002</v>
      </c>
      <c r="J10" s="25">
        <f t="shared" si="0"/>
        <v>618.62860000000023</v>
      </c>
      <c r="K10" s="24">
        <f t="shared" si="0"/>
        <v>1234293.9690060003</v>
      </c>
      <c r="L10" s="25">
        <f t="shared" si="0"/>
        <v>58.445299999999996</v>
      </c>
      <c r="M10" s="24">
        <f t="shared" si="0"/>
        <v>42409.663038999999</v>
      </c>
      <c r="N10" s="25">
        <f t="shared" si="0"/>
        <v>62.738599999999998</v>
      </c>
      <c r="O10" s="24">
        <f t="shared" si="0"/>
        <v>45525.010318000001</v>
      </c>
      <c r="P10" s="24">
        <f t="shared" si="0"/>
        <v>27066824.02222646</v>
      </c>
      <c r="Q10" s="24">
        <f t="shared" si="0"/>
        <v>19462946.788464539</v>
      </c>
      <c r="R10" s="26">
        <f t="shared" si="0"/>
        <v>46529770.810690999</v>
      </c>
      <c r="S10" s="27">
        <f t="shared" si="0"/>
        <v>45295476.841684997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3">
      <c r="E11" s="28" t="s">
        <v>1</v>
      </c>
      <c r="F11" s="29">
        <v>532.04999999999995</v>
      </c>
      <c r="G11" s="30">
        <f>F11*$G$8</f>
        <v>1973256.399</v>
      </c>
      <c r="H11" s="30">
        <v>14</v>
      </c>
      <c r="I11" s="30">
        <f>H11*$I$8</f>
        <v>25961.32</v>
      </c>
      <c r="J11" s="30">
        <v>10.741099999999999</v>
      </c>
      <c r="K11" s="30">
        <f>J11*$K$8</f>
        <v>21430.750131000001</v>
      </c>
      <c r="L11" s="30">
        <v>4.2039</v>
      </c>
      <c r="M11" s="30">
        <f>L11*$M$8</f>
        <v>3050.4759570000001</v>
      </c>
      <c r="N11" s="30">
        <v>0</v>
      </c>
      <c r="O11" s="30">
        <f>N11*$O$8</f>
        <v>0</v>
      </c>
      <c r="P11" s="30">
        <f>SUM(G11,I11,K11,M11,O11)</f>
        <v>2023698.945088</v>
      </c>
      <c r="Q11" s="30">
        <f t="shared" ref="Q11:Q39" si="1">F11*$Q$8</f>
        <v>1851119.0009999997</v>
      </c>
      <c r="R11" s="30">
        <f t="shared" ref="R11:R39" si="2">SUM(P11,Q11)</f>
        <v>3874817.9460879997</v>
      </c>
      <c r="S11" s="31">
        <f>R11-K11</f>
        <v>3853387.1959569999</v>
      </c>
    </row>
    <row r="12" spans="1:33" s="32" customFormat="1" x14ac:dyDescent="0.3">
      <c r="A12" s="1"/>
      <c r="B12" s="1"/>
      <c r="C12" s="1"/>
      <c r="D12" s="1"/>
      <c r="E12" s="28" t="s">
        <v>41</v>
      </c>
      <c r="F12" s="29">
        <v>223.17000000000002</v>
      </c>
      <c r="G12" s="30">
        <f t="shared" ref="G12:G39" si="3">F12*$G$8</f>
        <v>827688.43260000006</v>
      </c>
      <c r="H12" s="30">
        <v>17.7056</v>
      </c>
      <c r="I12" s="30">
        <f t="shared" ref="I12:I39" si="4">H12*$I$8</f>
        <v>32832.910528</v>
      </c>
      <c r="J12" s="30">
        <v>32.477699999999999</v>
      </c>
      <c r="K12" s="30">
        <f t="shared" ref="K12:K39" si="5">J12*$K$8</f>
        <v>64799.831816999998</v>
      </c>
      <c r="L12" s="30">
        <v>2.4777999999999998</v>
      </c>
      <c r="M12" s="30">
        <f t="shared" ref="M12:M39" si="6">L12*$M$8</f>
        <v>1797.9660139999999</v>
      </c>
      <c r="N12" s="30">
        <v>3.8443999999999998</v>
      </c>
      <c r="O12" s="30">
        <f t="shared" ref="O12:O39" si="7">N12*$O$8</f>
        <v>2789.6119719999997</v>
      </c>
      <c r="P12" s="30">
        <f t="shared" ref="P12:P39" si="8">SUM(G12,I12,K12,M12,O12)</f>
        <v>929908.75293100008</v>
      </c>
      <c r="Q12" s="30">
        <f t="shared" si="1"/>
        <v>776457.52740000002</v>
      </c>
      <c r="R12" s="30">
        <f t="shared" si="2"/>
        <v>1706366.2803310002</v>
      </c>
      <c r="S12" s="31">
        <f t="shared" ref="S12:S39" si="9">R12-K12</f>
        <v>1641566.4485140003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32" customFormat="1" x14ac:dyDescent="0.3">
      <c r="A13" s="1"/>
      <c r="B13" s="1"/>
      <c r="C13" s="1"/>
      <c r="D13" s="1"/>
      <c r="E13" s="28" t="s">
        <v>2</v>
      </c>
      <c r="F13" s="29">
        <v>37.35</v>
      </c>
      <c r="G13" s="30">
        <f t="shared" si="3"/>
        <v>138522.93300000002</v>
      </c>
      <c r="H13" s="30">
        <v>11.861800000000001</v>
      </c>
      <c r="I13" s="30">
        <f t="shared" si="4"/>
        <v>21996.284684000002</v>
      </c>
      <c r="J13" s="30">
        <v>3.7728999999999999</v>
      </c>
      <c r="K13" s="30">
        <f t="shared" si="5"/>
        <v>7527.727809</v>
      </c>
      <c r="L13" s="30">
        <v>0</v>
      </c>
      <c r="M13" s="30">
        <f t="shared" si="6"/>
        <v>0</v>
      </c>
      <c r="N13" s="30">
        <v>0</v>
      </c>
      <c r="O13" s="30">
        <f t="shared" si="7"/>
        <v>0</v>
      </c>
      <c r="P13" s="30">
        <f t="shared" si="8"/>
        <v>168046.94549300004</v>
      </c>
      <c r="Q13" s="30">
        <f t="shared" si="1"/>
        <v>129948.867</v>
      </c>
      <c r="R13" s="30">
        <f t="shared" si="2"/>
        <v>297995.81249300006</v>
      </c>
      <c r="S13" s="31">
        <f t="shared" si="9"/>
        <v>290468.08468400006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2" customFormat="1" x14ac:dyDescent="0.3">
      <c r="A14" s="1"/>
      <c r="B14" s="1"/>
      <c r="C14" s="1"/>
      <c r="D14" s="1"/>
      <c r="E14" s="28" t="s">
        <v>20</v>
      </c>
      <c r="F14" s="29">
        <v>139.81</v>
      </c>
      <c r="G14" s="30">
        <f t="shared" si="3"/>
        <v>518524.53180000006</v>
      </c>
      <c r="H14" s="30">
        <v>78.796899999999994</v>
      </c>
      <c r="I14" s="30">
        <f t="shared" si="4"/>
        <v>146119.395422</v>
      </c>
      <c r="J14" s="30">
        <v>45.4328</v>
      </c>
      <c r="K14" s="30">
        <f t="shared" si="5"/>
        <v>90647.976888000005</v>
      </c>
      <c r="L14" s="30">
        <v>0</v>
      </c>
      <c r="M14" s="30">
        <f t="shared" si="6"/>
        <v>0</v>
      </c>
      <c r="N14" s="30">
        <v>0</v>
      </c>
      <c r="O14" s="30">
        <f t="shared" si="7"/>
        <v>0</v>
      </c>
      <c r="P14" s="30">
        <f t="shared" si="8"/>
        <v>755291.90411000012</v>
      </c>
      <c r="Q14" s="30">
        <f t="shared" si="1"/>
        <v>486429.74819999997</v>
      </c>
      <c r="R14" s="30">
        <f t="shared" si="2"/>
        <v>1241721.65231</v>
      </c>
      <c r="S14" s="31">
        <f t="shared" si="9"/>
        <v>1151073.675422</v>
      </c>
      <c r="T14" s="3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32" customFormat="1" x14ac:dyDescent="0.3">
      <c r="A15" s="1"/>
      <c r="B15" s="1"/>
      <c r="C15" s="1"/>
      <c r="D15" s="1"/>
      <c r="E15" s="28" t="s">
        <v>3</v>
      </c>
      <c r="F15" s="29">
        <v>28.08</v>
      </c>
      <c r="G15" s="30">
        <f t="shared" si="3"/>
        <v>104142.54240000001</v>
      </c>
      <c r="H15" s="30">
        <v>5.6544999999999996</v>
      </c>
      <c r="I15" s="30">
        <f t="shared" si="4"/>
        <v>10485.591710000001</v>
      </c>
      <c r="J15" s="30">
        <v>0</v>
      </c>
      <c r="K15" s="30">
        <f t="shared" si="5"/>
        <v>0</v>
      </c>
      <c r="L15" s="30">
        <v>0</v>
      </c>
      <c r="M15" s="30">
        <f t="shared" si="6"/>
        <v>0</v>
      </c>
      <c r="N15" s="30">
        <v>0</v>
      </c>
      <c r="O15" s="30">
        <f t="shared" si="7"/>
        <v>0</v>
      </c>
      <c r="P15" s="30">
        <f t="shared" si="8"/>
        <v>114628.13411000001</v>
      </c>
      <c r="Q15" s="30">
        <f>F15*$Q$8</f>
        <v>97696.497599999988</v>
      </c>
      <c r="R15" s="30">
        <f t="shared" si="2"/>
        <v>212324.63170999999</v>
      </c>
      <c r="S15" s="31">
        <f t="shared" si="9"/>
        <v>212324.63170999999</v>
      </c>
      <c r="T15" s="3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32" customFormat="1" x14ac:dyDescent="0.3">
      <c r="A16" s="1"/>
      <c r="B16" s="1"/>
      <c r="C16" s="1"/>
      <c r="D16" s="1"/>
      <c r="E16" s="28" t="s">
        <v>42</v>
      </c>
      <c r="F16" s="29">
        <v>359.55</v>
      </c>
      <c r="G16" s="30">
        <f t="shared" si="3"/>
        <v>1333491.8490000002</v>
      </c>
      <c r="H16" s="30">
        <v>68.611400000000003</v>
      </c>
      <c r="I16" s="30">
        <f t="shared" si="4"/>
        <v>127231.60793200001</v>
      </c>
      <c r="J16" s="30">
        <v>29.852599999999999</v>
      </c>
      <c r="K16" s="30">
        <f t="shared" si="5"/>
        <v>59562.206045999999</v>
      </c>
      <c r="L16" s="30">
        <v>2.92</v>
      </c>
      <c r="M16" s="30">
        <f t="shared" si="6"/>
        <v>2118.8395999999998</v>
      </c>
      <c r="N16" s="30">
        <v>0</v>
      </c>
      <c r="O16" s="30">
        <f t="shared" si="7"/>
        <v>0</v>
      </c>
      <c r="P16" s="30">
        <f t="shared" si="8"/>
        <v>1522404.5025780001</v>
      </c>
      <c r="Q16" s="30">
        <f t="shared" si="1"/>
        <v>1250953.551</v>
      </c>
      <c r="R16" s="30">
        <f t="shared" si="2"/>
        <v>2773358.0535780001</v>
      </c>
      <c r="S16" s="31">
        <f t="shared" si="9"/>
        <v>2713795.8475319999</v>
      </c>
      <c r="T16" s="3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32" customFormat="1" x14ac:dyDescent="0.3">
      <c r="A17" s="1"/>
      <c r="B17" s="1"/>
      <c r="C17" s="1"/>
      <c r="D17" s="1"/>
      <c r="E17" s="28" t="s">
        <v>17</v>
      </c>
      <c r="F17" s="29">
        <v>139.11000000000001</v>
      </c>
      <c r="G17" s="30">
        <f t="shared" si="3"/>
        <v>515928.38580000011</v>
      </c>
      <c r="H17" s="30">
        <v>40.309199999999997</v>
      </c>
      <c r="I17" s="30">
        <f t="shared" si="4"/>
        <v>74748.574296000006</v>
      </c>
      <c r="J17" s="30">
        <v>20.7624</v>
      </c>
      <c r="K17" s="30">
        <f t="shared" si="5"/>
        <v>41425.348103999997</v>
      </c>
      <c r="L17" s="30">
        <v>3</v>
      </c>
      <c r="M17" s="30">
        <f t="shared" si="6"/>
        <v>2176.89</v>
      </c>
      <c r="N17" s="30">
        <v>5</v>
      </c>
      <c r="O17" s="30">
        <f t="shared" si="7"/>
        <v>3628.15</v>
      </c>
      <c r="P17" s="30">
        <f t="shared" si="8"/>
        <v>637907.34820000012</v>
      </c>
      <c r="Q17" s="30">
        <f t="shared" si="1"/>
        <v>483994.2942</v>
      </c>
      <c r="R17" s="30">
        <f t="shared" si="2"/>
        <v>1121901.6424000002</v>
      </c>
      <c r="S17" s="31">
        <f t="shared" si="9"/>
        <v>1080476.2942960002</v>
      </c>
      <c r="T17" s="3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32" customFormat="1" x14ac:dyDescent="0.3">
      <c r="A18" s="1"/>
      <c r="B18" s="1"/>
      <c r="C18" s="1"/>
      <c r="D18" s="1"/>
      <c r="E18" s="28" t="s">
        <v>18</v>
      </c>
      <c r="F18" s="29">
        <v>104.22</v>
      </c>
      <c r="G18" s="30">
        <f t="shared" si="3"/>
        <v>386529.05160000001</v>
      </c>
      <c r="H18" s="30">
        <v>24.0793</v>
      </c>
      <c r="I18" s="30">
        <f t="shared" si="4"/>
        <v>44652.172334000003</v>
      </c>
      <c r="J18" s="30">
        <v>12.680299999999999</v>
      </c>
      <c r="K18" s="30">
        <f t="shared" si="5"/>
        <v>25299.861363</v>
      </c>
      <c r="L18" s="30">
        <v>0</v>
      </c>
      <c r="M18" s="30">
        <f t="shared" si="6"/>
        <v>0</v>
      </c>
      <c r="N18" s="30">
        <v>0</v>
      </c>
      <c r="O18" s="30">
        <f t="shared" si="7"/>
        <v>0</v>
      </c>
      <c r="P18" s="30">
        <f t="shared" si="8"/>
        <v>456481.08529700001</v>
      </c>
      <c r="Q18" s="30">
        <f t="shared" si="1"/>
        <v>362604.30839999998</v>
      </c>
      <c r="R18" s="30">
        <f t="shared" si="2"/>
        <v>819085.39369699999</v>
      </c>
      <c r="S18" s="31">
        <f t="shared" si="9"/>
        <v>793785.53233399999</v>
      </c>
      <c r="T18" s="3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32" customFormat="1" x14ac:dyDescent="0.3">
      <c r="A19" s="1"/>
      <c r="B19" s="1"/>
      <c r="C19" s="1"/>
      <c r="D19" s="1"/>
      <c r="E19" s="28" t="s">
        <v>4</v>
      </c>
      <c r="F19" s="29">
        <v>142.88999999999999</v>
      </c>
      <c r="G19" s="30">
        <f t="shared" si="3"/>
        <v>529947.57420000003</v>
      </c>
      <c r="H19" s="30">
        <v>32.474800000000002</v>
      </c>
      <c r="I19" s="30">
        <f t="shared" si="4"/>
        <v>60220.619624000006</v>
      </c>
      <c r="J19" s="30">
        <v>51.516900000000007</v>
      </c>
      <c r="K19" s="30">
        <f t="shared" si="5"/>
        <v>102787.03404900001</v>
      </c>
      <c r="L19" s="30">
        <v>0</v>
      </c>
      <c r="M19" s="30">
        <f t="shared" si="6"/>
        <v>0</v>
      </c>
      <c r="N19" s="30">
        <v>0</v>
      </c>
      <c r="O19" s="30">
        <f t="shared" si="7"/>
        <v>0</v>
      </c>
      <c r="P19" s="30">
        <f t="shared" si="8"/>
        <v>692955.22787300008</v>
      </c>
      <c r="Q19" s="30">
        <f t="shared" si="1"/>
        <v>497145.74579999992</v>
      </c>
      <c r="R19" s="30">
        <f t="shared" si="2"/>
        <v>1190100.973673</v>
      </c>
      <c r="S19" s="31">
        <f t="shared" si="9"/>
        <v>1087313.9396239999</v>
      </c>
      <c r="T19" s="3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32" customFormat="1" x14ac:dyDescent="0.3">
      <c r="A20" s="1"/>
      <c r="B20" s="1"/>
      <c r="C20" s="1"/>
      <c r="D20" s="1"/>
      <c r="E20" s="28" t="s">
        <v>23</v>
      </c>
      <c r="F20" s="29">
        <v>146.87</v>
      </c>
      <c r="G20" s="30">
        <f t="shared" si="3"/>
        <v>544708.51860000007</v>
      </c>
      <c r="H20" s="30">
        <v>83.096299999999999</v>
      </c>
      <c r="I20" s="30">
        <f t="shared" si="4"/>
        <v>154092.116794</v>
      </c>
      <c r="J20" s="30">
        <v>42.409500000000001</v>
      </c>
      <c r="K20" s="30">
        <f t="shared" si="5"/>
        <v>84615.858495000008</v>
      </c>
      <c r="L20" s="30">
        <v>4.1686999999999994</v>
      </c>
      <c r="M20" s="30">
        <f t="shared" si="6"/>
        <v>3024.9337809999997</v>
      </c>
      <c r="N20" s="30">
        <v>0</v>
      </c>
      <c r="O20" s="30">
        <f t="shared" si="7"/>
        <v>0</v>
      </c>
      <c r="P20" s="30">
        <f t="shared" si="8"/>
        <v>786441.42767000012</v>
      </c>
      <c r="Q20" s="30">
        <f t="shared" si="1"/>
        <v>510993.04139999999</v>
      </c>
      <c r="R20" s="30">
        <f t="shared" si="2"/>
        <v>1297434.4690700001</v>
      </c>
      <c r="S20" s="31">
        <f t="shared" si="9"/>
        <v>1212818.6105750001</v>
      </c>
      <c r="T20" s="3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2" customFormat="1" x14ac:dyDescent="0.3">
      <c r="A21" s="1"/>
      <c r="B21" s="1"/>
      <c r="C21" s="1"/>
      <c r="D21" s="1"/>
      <c r="E21" s="28" t="s">
        <v>15</v>
      </c>
      <c r="F21" s="29">
        <v>73.78</v>
      </c>
      <c r="G21" s="30">
        <f t="shared" si="3"/>
        <v>273633.78840000002</v>
      </c>
      <c r="H21" s="30">
        <v>13.237500000000001</v>
      </c>
      <c r="I21" s="30">
        <f t="shared" si="4"/>
        <v>24547.355250000004</v>
      </c>
      <c r="J21" s="30">
        <v>13.372199999999999</v>
      </c>
      <c r="K21" s="30">
        <f t="shared" si="5"/>
        <v>26680.347161999998</v>
      </c>
      <c r="L21" s="30">
        <v>1</v>
      </c>
      <c r="M21" s="30">
        <f t="shared" si="6"/>
        <v>725.63</v>
      </c>
      <c r="N21" s="30">
        <v>0</v>
      </c>
      <c r="O21" s="30">
        <f t="shared" si="7"/>
        <v>0</v>
      </c>
      <c r="P21" s="30">
        <f t="shared" si="8"/>
        <v>325587.12081200007</v>
      </c>
      <c r="Q21" s="30">
        <f t="shared" si="1"/>
        <v>256696.85159999999</v>
      </c>
      <c r="R21" s="30">
        <f t="shared" si="2"/>
        <v>582283.97241200006</v>
      </c>
      <c r="S21" s="31">
        <f t="shared" si="9"/>
        <v>555603.62525000004</v>
      </c>
      <c r="T21" s="3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32" customFormat="1" x14ac:dyDescent="0.3">
      <c r="A22" s="1"/>
      <c r="B22" s="1"/>
      <c r="C22" s="1"/>
      <c r="D22" s="1"/>
      <c r="E22" s="28" t="s">
        <v>5</v>
      </c>
      <c r="F22" s="29">
        <v>34.54</v>
      </c>
      <c r="G22" s="30">
        <f t="shared" si="3"/>
        <v>128101.26120000001</v>
      </c>
      <c r="H22" s="30">
        <v>24.226800000000001</v>
      </c>
      <c r="I22" s="30">
        <f t="shared" si="4"/>
        <v>44925.693384000006</v>
      </c>
      <c r="J22" s="30">
        <v>4.4895000000000005</v>
      </c>
      <c r="K22" s="30">
        <f t="shared" si="5"/>
        <v>8957.4952950000006</v>
      </c>
      <c r="L22" s="30">
        <v>1</v>
      </c>
      <c r="M22" s="30">
        <f t="shared" si="6"/>
        <v>725.63</v>
      </c>
      <c r="N22" s="30">
        <v>0</v>
      </c>
      <c r="O22" s="30">
        <f t="shared" si="7"/>
        <v>0</v>
      </c>
      <c r="P22" s="30">
        <f t="shared" si="8"/>
        <v>182710.07987900003</v>
      </c>
      <c r="Q22" s="30">
        <f t="shared" si="1"/>
        <v>120172.2588</v>
      </c>
      <c r="R22" s="30">
        <f t="shared" si="2"/>
        <v>302882.33867900004</v>
      </c>
      <c r="S22" s="31">
        <f t="shared" si="9"/>
        <v>293924.84338400001</v>
      </c>
      <c r="T22" s="3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32" customFormat="1" x14ac:dyDescent="0.3">
      <c r="A23" s="1"/>
      <c r="B23" s="1"/>
      <c r="C23" s="1"/>
      <c r="D23" s="1"/>
      <c r="E23" s="28" t="s">
        <v>21</v>
      </c>
      <c r="F23" s="29">
        <v>46.28</v>
      </c>
      <c r="G23" s="30">
        <f t="shared" si="3"/>
        <v>171642.33840000001</v>
      </c>
      <c r="H23" s="30">
        <v>28.932500000000001</v>
      </c>
      <c r="I23" s="30">
        <f t="shared" si="4"/>
        <v>53651.849350000004</v>
      </c>
      <c r="J23" s="30">
        <v>15.158300000000001</v>
      </c>
      <c r="K23" s="30">
        <f t="shared" si="5"/>
        <v>30243.991743000002</v>
      </c>
      <c r="L23" s="30">
        <v>0.81720000000000004</v>
      </c>
      <c r="M23" s="30">
        <f t="shared" si="6"/>
        <v>592.98483599999997</v>
      </c>
      <c r="N23" s="30">
        <v>0</v>
      </c>
      <c r="O23" s="30">
        <f t="shared" si="7"/>
        <v>0</v>
      </c>
      <c r="P23" s="30">
        <f t="shared" si="8"/>
        <v>256131.16432899999</v>
      </c>
      <c r="Q23" s="30">
        <f t="shared" si="1"/>
        <v>161018.30160000001</v>
      </c>
      <c r="R23" s="30">
        <f t="shared" si="2"/>
        <v>417149.465929</v>
      </c>
      <c r="S23" s="31">
        <f t="shared" si="9"/>
        <v>386905.47418600001</v>
      </c>
      <c r="T23" s="3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32" customFormat="1" ht="40.5" x14ac:dyDescent="0.3">
      <c r="A24" s="1"/>
      <c r="B24" s="1"/>
      <c r="C24" s="1"/>
      <c r="D24" s="1"/>
      <c r="E24" s="28" t="s">
        <v>6</v>
      </c>
      <c r="F24" s="29">
        <v>53.58</v>
      </c>
      <c r="G24" s="30">
        <f t="shared" si="3"/>
        <v>198716.43239999999</v>
      </c>
      <c r="H24" s="30">
        <v>12.8925</v>
      </c>
      <c r="I24" s="30">
        <f t="shared" si="4"/>
        <v>23907.594150000001</v>
      </c>
      <c r="J24" s="30">
        <v>15.639799999999999</v>
      </c>
      <c r="K24" s="30">
        <f t="shared" si="5"/>
        <v>31204.685357999999</v>
      </c>
      <c r="L24" s="30">
        <v>1</v>
      </c>
      <c r="M24" s="30">
        <f t="shared" si="6"/>
        <v>725.63</v>
      </c>
      <c r="N24" s="30">
        <v>0</v>
      </c>
      <c r="O24" s="30">
        <f t="shared" si="7"/>
        <v>0</v>
      </c>
      <c r="P24" s="30">
        <f t="shared" si="8"/>
        <v>254554.34190799997</v>
      </c>
      <c r="Q24" s="30">
        <f t="shared" si="1"/>
        <v>186416.60759999999</v>
      </c>
      <c r="R24" s="30">
        <f t="shared" si="2"/>
        <v>440970.94950799993</v>
      </c>
      <c r="S24" s="31">
        <f t="shared" si="9"/>
        <v>409766.26414999994</v>
      </c>
      <c r="T24" s="3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32" customFormat="1" x14ac:dyDescent="0.3">
      <c r="A25" s="1"/>
      <c r="B25" s="1"/>
      <c r="C25" s="1"/>
      <c r="D25" s="1"/>
      <c r="E25" s="34" t="s">
        <v>22</v>
      </c>
      <c r="F25" s="29">
        <v>237.49</v>
      </c>
      <c r="G25" s="30">
        <f t="shared" si="3"/>
        <v>880798.16220000014</v>
      </c>
      <c r="H25" s="30">
        <v>34.933300000000003</v>
      </c>
      <c r="I25" s="30">
        <f t="shared" si="4"/>
        <v>64779.612854000006</v>
      </c>
      <c r="J25" s="30">
        <v>18.3843</v>
      </c>
      <c r="K25" s="30">
        <f t="shared" si="5"/>
        <v>36680.539203</v>
      </c>
      <c r="L25" s="30">
        <v>9</v>
      </c>
      <c r="M25" s="30">
        <f t="shared" si="6"/>
        <v>6530.67</v>
      </c>
      <c r="N25" s="30">
        <v>10</v>
      </c>
      <c r="O25" s="30">
        <f t="shared" si="7"/>
        <v>7256.3</v>
      </c>
      <c r="P25" s="35">
        <f t="shared" si="8"/>
        <v>996045.2842570002</v>
      </c>
      <c r="Q25" s="35">
        <f>(F25)*$Q$8</f>
        <v>826279.95779999997</v>
      </c>
      <c r="R25" s="35">
        <f t="shared" si="2"/>
        <v>1822325.2420570003</v>
      </c>
      <c r="S25" s="36">
        <f t="shared" si="9"/>
        <v>1785644.7028540003</v>
      </c>
      <c r="T25" s="3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32" customFormat="1" x14ac:dyDescent="0.3">
      <c r="A26" s="1"/>
      <c r="B26" s="1"/>
      <c r="C26" s="1"/>
      <c r="D26" s="1"/>
      <c r="E26" s="34" t="s">
        <v>7</v>
      </c>
      <c r="F26" s="29">
        <v>166.79</v>
      </c>
      <c r="G26" s="30">
        <f t="shared" si="3"/>
        <v>618587.41619999998</v>
      </c>
      <c r="H26" s="30">
        <v>31.892199999999999</v>
      </c>
      <c r="I26" s="30">
        <f t="shared" si="4"/>
        <v>59140.257836000004</v>
      </c>
      <c r="J26" s="30">
        <v>32.2515</v>
      </c>
      <c r="K26" s="30">
        <f t="shared" si="5"/>
        <v>64348.515315000004</v>
      </c>
      <c r="L26" s="30">
        <v>6.8724999999999996</v>
      </c>
      <c r="M26" s="30">
        <f t="shared" si="6"/>
        <v>4986.892175</v>
      </c>
      <c r="N26" s="30">
        <v>1</v>
      </c>
      <c r="O26" s="30">
        <f t="shared" si="7"/>
        <v>725.63</v>
      </c>
      <c r="P26" s="35">
        <f t="shared" si="8"/>
        <v>747788.71152599994</v>
      </c>
      <c r="Q26" s="35">
        <f>(F26)*$Q$8</f>
        <v>580299.10379999992</v>
      </c>
      <c r="R26" s="35">
        <f t="shared" si="2"/>
        <v>1328087.8153259999</v>
      </c>
      <c r="S26" s="36">
        <f t="shared" si="9"/>
        <v>1263739.3000109999</v>
      </c>
      <c r="T26" s="3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32" customFormat="1" x14ac:dyDescent="0.3">
      <c r="A27" s="1"/>
      <c r="B27" s="1"/>
      <c r="C27" s="1"/>
      <c r="D27" s="1"/>
      <c r="E27" s="28" t="s">
        <v>19</v>
      </c>
      <c r="F27" s="29">
        <v>99.42</v>
      </c>
      <c r="G27" s="30">
        <f t="shared" si="3"/>
        <v>368726.90760000004</v>
      </c>
      <c r="H27" s="30">
        <v>13.765700000000001</v>
      </c>
      <c r="I27" s="30">
        <f t="shared" si="4"/>
        <v>25526.838766000004</v>
      </c>
      <c r="J27" s="30">
        <v>13.366299999999999</v>
      </c>
      <c r="K27" s="30">
        <f t="shared" si="5"/>
        <v>26668.575422999998</v>
      </c>
      <c r="L27" s="30">
        <v>0</v>
      </c>
      <c r="M27" s="30">
        <f t="shared" si="6"/>
        <v>0</v>
      </c>
      <c r="N27" s="30">
        <v>3</v>
      </c>
      <c r="O27" s="30">
        <f t="shared" si="7"/>
        <v>2176.89</v>
      </c>
      <c r="P27" s="30">
        <f t="shared" si="8"/>
        <v>423099.21178900002</v>
      </c>
      <c r="Q27" s="30">
        <f t="shared" si="1"/>
        <v>345904.05239999999</v>
      </c>
      <c r="R27" s="30">
        <f t="shared" si="2"/>
        <v>769003.26418900001</v>
      </c>
      <c r="S27" s="31">
        <f t="shared" si="9"/>
        <v>742334.68876599998</v>
      </c>
      <c r="T27" s="3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32" customFormat="1" x14ac:dyDescent="0.3">
      <c r="A28" s="1"/>
      <c r="B28" s="1"/>
      <c r="C28" s="1"/>
      <c r="D28" s="1"/>
      <c r="E28" s="28" t="s">
        <v>16</v>
      </c>
      <c r="F28" s="29">
        <v>74.7</v>
      </c>
      <c r="G28" s="30">
        <f t="shared" si="3"/>
        <v>277045.86600000004</v>
      </c>
      <c r="H28" s="30">
        <v>24.4162</v>
      </c>
      <c r="I28" s="30">
        <f t="shared" si="4"/>
        <v>45276.912956</v>
      </c>
      <c r="J28" s="30">
        <v>38</v>
      </c>
      <c r="K28" s="30">
        <f t="shared" si="5"/>
        <v>75817.98</v>
      </c>
      <c r="L28" s="30">
        <v>1</v>
      </c>
      <c r="M28" s="30">
        <f t="shared" si="6"/>
        <v>725.63</v>
      </c>
      <c r="N28" s="30">
        <v>0</v>
      </c>
      <c r="O28" s="30">
        <f t="shared" si="7"/>
        <v>0</v>
      </c>
      <c r="P28" s="30">
        <f t="shared" si="8"/>
        <v>398866.38895600004</v>
      </c>
      <c r="Q28" s="30">
        <f t="shared" si="1"/>
        <v>259897.734</v>
      </c>
      <c r="R28" s="30">
        <f t="shared" si="2"/>
        <v>658764.12295600004</v>
      </c>
      <c r="S28" s="31">
        <f t="shared" si="9"/>
        <v>582946.14295600005</v>
      </c>
      <c r="T28" s="3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32" customFormat="1" x14ac:dyDescent="0.3">
      <c r="A29" s="1"/>
      <c r="B29" s="1"/>
      <c r="C29" s="1"/>
      <c r="D29" s="1"/>
      <c r="E29" s="28" t="s">
        <v>8</v>
      </c>
      <c r="F29" s="29">
        <v>43.89</v>
      </c>
      <c r="G29" s="30">
        <f t="shared" si="3"/>
        <v>162778.3542</v>
      </c>
      <c r="H29" s="30">
        <v>27.007999999999999</v>
      </c>
      <c r="I29" s="30">
        <f t="shared" si="4"/>
        <v>50083.09504</v>
      </c>
      <c r="J29" s="30">
        <v>2.9032</v>
      </c>
      <c r="K29" s="30">
        <f t="shared" si="5"/>
        <v>5792.4936720000005</v>
      </c>
      <c r="L29" s="30">
        <v>0</v>
      </c>
      <c r="M29" s="30">
        <f t="shared" si="6"/>
        <v>0</v>
      </c>
      <c r="N29" s="30">
        <v>0</v>
      </c>
      <c r="O29" s="30">
        <f t="shared" si="7"/>
        <v>0</v>
      </c>
      <c r="P29" s="30">
        <f t="shared" si="8"/>
        <v>218653.942912</v>
      </c>
      <c r="Q29" s="30">
        <f t="shared" si="1"/>
        <v>152702.96580000001</v>
      </c>
      <c r="R29" s="30">
        <f t="shared" si="2"/>
        <v>371356.908712</v>
      </c>
      <c r="S29" s="31">
        <f t="shared" si="9"/>
        <v>365564.41503999999</v>
      </c>
      <c r="T29" s="3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32" customFormat="1" x14ac:dyDescent="0.3">
      <c r="A30" s="1"/>
      <c r="B30" s="1"/>
      <c r="C30" s="1"/>
      <c r="D30" s="1"/>
      <c r="E30" s="28" t="s">
        <v>26</v>
      </c>
      <c r="F30" s="29">
        <v>123.58</v>
      </c>
      <c r="G30" s="30">
        <f t="shared" si="3"/>
        <v>458331.03240000003</v>
      </c>
      <c r="H30" s="30">
        <v>18.412500000000001</v>
      </c>
      <c r="I30" s="30">
        <f t="shared" si="4"/>
        <v>34143.771750000007</v>
      </c>
      <c r="J30" s="30">
        <v>9.4068000000000005</v>
      </c>
      <c r="K30" s="30">
        <f t="shared" si="5"/>
        <v>18768.541428</v>
      </c>
      <c r="L30" s="30">
        <v>0</v>
      </c>
      <c r="M30" s="30">
        <f t="shared" si="6"/>
        <v>0</v>
      </c>
      <c r="N30" s="30">
        <v>7.4802</v>
      </c>
      <c r="O30" s="30">
        <f t="shared" si="7"/>
        <v>5427.8575259999998</v>
      </c>
      <c r="P30" s="30">
        <f t="shared" si="8"/>
        <v>516671.20310400007</v>
      </c>
      <c r="Q30" s="30">
        <f t="shared" si="1"/>
        <v>429962.00759999995</v>
      </c>
      <c r="R30" s="30">
        <f t="shared" si="2"/>
        <v>946633.21070399997</v>
      </c>
      <c r="S30" s="31">
        <f t="shared" si="9"/>
        <v>927864.669276</v>
      </c>
      <c r="T30" s="3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32" customFormat="1" x14ac:dyDescent="0.3">
      <c r="A31" s="1"/>
      <c r="B31" s="1"/>
      <c r="C31" s="1"/>
      <c r="D31" s="1"/>
      <c r="E31" s="28" t="s">
        <v>9</v>
      </c>
      <c r="F31" s="29">
        <v>64.5</v>
      </c>
      <c r="G31" s="30">
        <f t="shared" si="3"/>
        <v>239216.31000000003</v>
      </c>
      <c r="H31" s="30">
        <v>23.783200000000001</v>
      </c>
      <c r="I31" s="30">
        <f t="shared" si="4"/>
        <v>44103.090416000006</v>
      </c>
      <c r="J31" s="30">
        <v>19.5778</v>
      </c>
      <c r="K31" s="30">
        <f t="shared" si="5"/>
        <v>39061.822337999998</v>
      </c>
      <c r="L31" s="30">
        <v>0</v>
      </c>
      <c r="M31" s="30">
        <f t="shared" si="6"/>
        <v>0</v>
      </c>
      <c r="N31" s="30">
        <v>0</v>
      </c>
      <c r="O31" s="30">
        <f t="shared" si="7"/>
        <v>0</v>
      </c>
      <c r="P31" s="30">
        <f t="shared" si="8"/>
        <v>322381.22275400005</v>
      </c>
      <c r="Q31" s="30">
        <f t="shared" si="1"/>
        <v>224409.68999999997</v>
      </c>
      <c r="R31" s="30">
        <f t="shared" si="2"/>
        <v>546790.91275400005</v>
      </c>
      <c r="S31" s="31">
        <f t="shared" si="9"/>
        <v>507729.09041600005</v>
      </c>
      <c r="T31" s="3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32" customFormat="1" x14ac:dyDescent="0.3">
      <c r="A32" s="1"/>
      <c r="B32" s="1"/>
      <c r="C32" s="1"/>
      <c r="D32" s="1"/>
      <c r="E32" s="28" t="s">
        <v>10</v>
      </c>
      <c r="F32" s="29">
        <v>109.46</v>
      </c>
      <c r="G32" s="30">
        <f t="shared" si="3"/>
        <v>405963.0588</v>
      </c>
      <c r="H32" s="30">
        <v>21.5349</v>
      </c>
      <c r="I32" s="30">
        <f t="shared" si="4"/>
        <v>39933.887862000003</v>
      </c>
      <c r="J32" s="30">
        <v>13.2447</v>
      </c>
      <c r="K32" s="30">
        <f t="shared" si="5"/>
        <v>26425.957887</v>
      </c>
      <c r="L32" s="30">
        <v>4.9108999999999998</v>
      </c>
      <c r="M32" s="30">
        <f t="shared" si="6"/>
        <v>3563.4963669999997</v>
      </c>
      <c r="N32" s="30">
        <v>7.2797000000000001</v>
      </c>
      <c r="O32" s="30">
        <f t="shared" si="7"/>
        <v>5282.3687110000001</v>
      </c>
      <c r="P32" s="30">
        <f t="shared" si="8"/>
        <v>481168.76962700003</v>
      </c>
      <c r="Q32" s="30">
        <f t="shared" si="1"/>
        <v>380835.42119999998</v>
      </c>
      <c r="R32" s="30">
        <f t="shared" si="2"/>
        <v>862004.19082699995</v>
      </c>
      <c r="S32" s="31">
        <f t="shared" si="9"/>
        <v>835578.2329399999</v>
      </c>
      <c r="T32" s="3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32" customFormat="1" x14ac:dyDescent="0.3">
      <c r="A33" s="1"/>
      <c r="B33" s="1"/>
      <c r="C33" s="1"/>
      <c r="D33" s="1"/>
      <c r="E33" s="28" t="s">
        <v>11</v>
      </c>
      <c r="F33" s="29">
        <v>39.22</v>
      </c>
      <c r="G33" s="30">
        <f t="shared" si="3"/>
        <v>145458.35159999999</v>
      </c>
      <c r="H33" s="30">
        <v>22.634399999999999</v>
      </c>
      <c r="I33" s="30">
        <f t="shared" si="4"/>
        <v>41972.778672</v>
      </c>
      <c r="J33" s="30">
        <v>2</v>
      </c>
      <c r="K33" s="30">
        <f t="shared" si="5"/>
        <v>3990.42</v>
      </c>
      <c r="L33" s="30">
        <v>0</v>
      </c>
      <c r="M33" s="30">
        <f t="shared" si="6"/>
        <v>0</v>
      </c>
      <c r="N33" s="30">
        <v>0</v>
      </c>
      <c r="O33" s="30">
        <f t="shared" si="7"/>
        <v>0</v>
      </c>
      <c r="P33" s="30">
        <f t="shared" si="8"/>
        <v>191421.55027199999</v>
      </c>
      <c r="Q33" s="30">
        <f t="shared" si="1"/>
        <v>136455.00839999999</v>
      </c>
      <c r="R33" s="30">
        <f t="shared" si="2"/>
        <v>327876.55867199996</v>
      </c>
      <c r="S33" s="31">
        <f t="shared" si="9"/>
        <v>323886.13867199997</v>
      </c>
      <c r="T33" s="3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32" customFormat="1" x14ac:dyDescent="0.3">
      <c r="A34" s="1"/>
      <c r="B34" s="1"/>
      <c r="C34" s="1"/>
      <c r="D34" s="1"/>
      <c r="E34" s="28" t="s">
        <v>12</v>
      </c>
      <c r="F34" s="29">
        <v>298.63</v>
      </c>
      <c r="G34" s="30">
        <f t="shared" si="3"/>
        <v>1107552.9714000002</v>
      </c>
      <c r="H34" s="30">
        <v>27.2286</v>
      </c>
      <c r="I34" s="30">
        <f t="shared" si="4"/>
        <v>50492.171268000006</v>
      </c>
      <c r="J34" s="30">
        <v>45.537700000000001</v>
      </c>
      <c r="K34" s="30">
        <f t="shared" si="5"/>
        <v>90857.274417000008</v>
      </c>
      <c r="L34" s="30">
        <v>1.0743</v>
      </c>
      <c r="M34" s="30">
        <f t="shared" si="6"/>
        <v>779.544309</v>
      </c>
      <c r="N34" s="30">
        <v>4</v>
      </c>
      <c r="O34" s="30">
        <f t="shared" si="7"/>
        <v>2902.52</v>
      </c>
      <c r="P34" s="30">
        <f t="shared" si="8"/>
        <v>1252584.4813940004</v>
      </c>
      <c r="Q34" s="30">
        <f t="shared" si="1"/>
        <v>1038999.4685999999</v>
      </c>
      <c r="R34" s="30">
        <f t="shared" si="2"/>
        <v>2291583.9499940001</v>
      </c>
      <c r="S34" s="31">
        <f t="shared" si="9"/>
        <v>2200726.6755770002</v>
      </c>
      <c r="T34" s="3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32" customFormat="1" x14ac:dyDescent="0.3">
      <c r="A35" s="1"/>
      <c r="B35" s="1"/>
      <c r="C35" s="1"/>
      <c r="D35" s="1"/>
      <c r="E35" s="28" t="s">
        <v>25</v>
      </c>
      <c r="F35" s="29">
        <v>34.9</v>
      </c>
      <c r="G35" s="30">
        <f t="shared" si="3"/>
        <v>129436.42200000001</v>
      </c>
      <c r="H35" s="30">
        <v>2</v>
      </c>
      <c r="I35" s="30">
        <f t="shared" si="4"/>
        <v>3708.76</v>
      </c>
      <c r="J35" s="30">
        <v>2</v>
      </c>
      <c r="K35" s="30">
        <f t="shared" si="5"/>
        <v>3990.42</v>
      </c>
      <c r="L35" s="30">
        <v>0</v>
      </c>
      <c r="M35" s="30">
        <f t="shared" si="6"/>
        <v>0</v>
      </c>
      <c r="N35" s="30">
        <v>0</v>
      </c>
      <c r="O35" s="30">
        <f t="shared" si="7"/>
        <v>0</v>
      </c>
      <c r="P35" s="30">
        <f t="shared" si="8"/>
        <v>137135.60200000001</v>
      </c>
      <c r="Q35" s="30">
        <f t="shared" si="1"/>
        <v>121424.77799999999</v>
      </c>
      <c r="R35" s="30">
        <f t="shared" si="2"/>
        <v>258560.38</v>
      </c>
      <c r="S35" s="31">
        <f t="shared" si="9"/>
        <v>254569.96</v>
      </c>
      <c r="T35" s="3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32" customFormat="1" x14ac:dyDescent="0.3">
      <c r="A36" s="1"/>
      <c r="B36" s="1"/>
      <c r="C36" s="1"/>
      <c r="D36" s="1"/>
      <c r="E36" s="28" t="s">
        <v>13</v>
      </c>
      <c r="F36" s="29">
        <v>304.82</v>
      </c>
      <c r="G36" s="30">
        <f t="shared" si="3"/>
        <v>1130510.3196</v>
      </c>
      <c r="H36" s="30">
        <v>69.468500000000006</v>
      </c>
      <c r="I36" s="30">
        <f t="shared" si="4"/>
        <v>128820.99703000001</v>
      </c>
      <c r="J36" s="30">
        <v>70.333299999999994</v>
      </c>
      <c r="K36" s="30">
        <f t="shared" si="5"/>
        <v>140329.70349299998</v>
      </c>
      <c r="L36" s="30">
        <v>11</v>
      </c>
      <c r="M36" s="30">
        <f t="shared" si="6"/>
        <v>7981.93</v>
      </c>
      <c r="N36" s="30">
        <v>7</v>
      </c>
      <c r="O36" s="30">
        <f t="shared" si="7"/>
        <v>5079.41</v>
      </c>
      <c r="P36" s="30">
        <f t="shared" si="8"/>
        <v>1412722.3601229999</v>
      </c>
      <c r="Q36" s="30">
        <f t="shared" si="1"/>
        <v>1060535.8403999999</v>
      </c>
      <c r="R36" s="30">
        <f t="shared" si="2"/>
        <v>2473258.2005229997</v>
      </c>
      <c r="S36" s="31">
        <f t="shared" si="9"/>
        <v>2332928.4970299997</v>
      </c>
      <c r="T36" s="3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32" customFormat="1" x14ac:dyDescent="0.3">
      <c r="A37" s="1"/>
      <c r="B37" s="1"/>
      <c r="C37" s="1"/>
      <c r="D37" s="1"/>
      <c r="E37" s="28" t="s">
        <v>14</v>
      </c>
      <c r="F37" s="29">
        <v>94.55</v>
      </c>
      <c r="G37" s="30">
        <f t="shared" si="3"/>
        <v>350665.14900000003</v>
      </c>
      <c r="H37" s="30">
        <v>29.338999999999999</v>
      </c>
      <c r="I37" s="30">
        <f t="shared" si="4"/>
        <v>54405.654820000003</v>
      </c>
      <c r="J37" s="30">
        <v>17.6892</v>
      </c>
      <c r="K37" s="30">
        <f t="shared" si="5"/>
        <v>35293.668731999998</v>
      </c>
      <c r="L37" s="30">
        <v>0</v>
      </c>
      <c r="M37" s="30">
        <f t="shared" si="6"/>
        <v>0</v>
      </c>
      <c r="N37" s="30">
        <v>1.1442000000000001</v>
      </c>
      <c r="O37" s="30">
        <f t="shared" si="7"/>
        <v>830.26584600000012</v>
      </c>
      <c r="P37" s="30">
        <f t="shared" si="8"/>
        <v>441194.73839800002</v>
      </c>
      <c r="Q37" s="30">
        <f t="shared" si="1"/>
        <v>328960.25099999999</v>
      </c>
      <c r="R37" s="30">
        <f t="shared" si="2"/>
        <v>770154.98939800006</v>
      </c>
      <c r="S37" s="31">
        <f t="shared" si="9"/>
        <v>734861.32066600001</v>
      </c>
      <c r="T37" s="3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32" customFormat="1" ht="24" x14ac:dyDescent="0.3">
      <c r="A38" s="1"/>
      <c r="B38" s="1"/>
      <c r="C38" s="1"/>
      <c r="D38" s="1"/>
      <c r="E38" s="28" t="s">
        <v>53</v>
      </c>
      <c r="F38" s="29">
        <v>2513.0612284189033</v>
      </c>
      <c r="G38" s="30">
        <f t="shared" si="3"/>
        <v>9320391.2227354608</v>
      </c>
      <c r="H38" s="30">
        <v>44.72</v>
      </c>
      <c r="I38" s="30">
        <f t="shared" si="4"/>
        <v>82927.873600000006</v>
      </c>
      <c r="J38" s="30">
        <v>6.2317</v>
      </c>
      <c r="K38" s="30">
        <f t="shared" si="5"/>
        <v>12433.550157</v>
      </c>
      <c r="L38" s="30">
        <v>0</v>
      </c>
      <c r="M38" s="30">
        <f t="shared" si="6"/>
        <v>0</v>
      </c>
      <c r="N38" s="30">
        <v>0</v>
      </c>
      <c r="O38" s="30">
        <f t="shared" si="7"/>
        <v>0</v>
      </c>
      <c r="P38" s="30">
        <f t="shared" si="8"/>
        <v>9415752.6464924607</v>
      </c>
      <c r="Q38" s="30">
        <f>F38*2212.49</f>
        <v>5560122.8372645387</v>
      </c>
      <c r="R38" s="30">
        <f t="shared" si="2"/>
        <v>14975875.483757</v>
      </c>
      <c r="S38" s="31">
        <f t="shared" si="9"/>
        <v>14963441.933600001</v>
      </c>
      <c r="T38" s="3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32" customFormat="1" x14ac:dyDescent="0.3">
      <c r="A39" s="1"/>
      <c r="B39" s="1"/>
      <c r="C39" s="1"/>
      <c r="D39" s="1"/>
      <c r="E39" s="38" t="s">
        <v>24</v>
      </c>
      <c r="F39" s="29">
        <v>242.73</v>
      </c>
      <c r="G39" s="30">
        <f t="shared" si="3"/>
        <v>900232.16940000001</v>
      </c>
      <c r="H39" s="30">
        <v>18</v>
      </c>
      <c r="I39" s="30">
        <f t="shared" si="4"/>
        <v>33378.840000000004</v>
      </c>
      <c r="J39" s="30">
        <v>29.396100000000001</v>
      </c>
      <c r="K39" s="30">
        <f t="shared" si="5"/>
        <v>58651.392681000005</v>
      </c>
      <c r="L39" s="30">
        <v>4</v>
      </c>
      <c r="M39" s="30">
        <f t="shared" si="6"/>
        <v>2902.52</v>
      </c>
      <c r="N39" s="30">
        <v>12.9901</v>
      </c>
      <c r="O39" s="30">
        <f t="shared" si="7"/>
        <v>9426.0062629999993</v>
      </c>
      <c r="P39" s="39">
        <f t="shared" si="8"/>
        <v>1004590.928344</v>
      </c>
      <c r="Q39" s="30">
        <f t="shared" si="1"/>
        <v>844511.07059999986</v>
      </c>
      <c r="R39" s="30">
        <f t="shared" si="2"/>
        <v>1849101.9989439999</v>
      </c>
      <c r="S39" s="31">
        <f t="shared" si="9"/>
        <v>1790450.6062629998</v>
      </c>
      <c r="T39" s="3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7" customHeight="1" x14ac:dyDescent="0.3">
      <c r="E40" s="46" t="s">
        <v>54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  <c r="T40" s="40"/>
    </row>
    <row r="41" spans="1:33" ht="52.5" customHeight="1" x14ac:dyDescent="0.3">
      <c r="E41" s="46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8"/>
      <c r="T41" s="40"/>
    </row>
    <row r="42" spans="1:33" ht="21" thickBot="1" x14ac:dyDescent="0.35"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1"/>
      <c r="T42" s="40"/>
    </row>
    <row r="43" spans="1:33" x14ac:dyDescent="0.3">
      <c r="F43" s="5"/>
      <c r="G43" s="6"/>
      <c r="H43" s="5"/>
      <c r="I43" s="7"/>
      <c r="J43" s="5"/>
      <c r="K43" s="7"/>
      <c r="L43" s="5"/>
      <c r="M43" s="7"/>
      <c r="N43" s="7"/>
      <c r="O43" s="7"/>
      <c r="P43" s="6"/>
      <c r="Q43" s="6"/>
      <c r="R43" s="6"/>
      <c r="S43" s="6"/>
      <c r="T43" s="6"/>
    </row>
    <row r="44" spans="1:33" x14ac:dyDescent="0.3">
      <c r="D44" s="41"/>
      <c r="E44" s="8"/>
      <c r="F44" s="5"/>
      <c r="G44" s="6"/>
      <c r="H44" s="5"/>
      <c r="I44" s="7"/>
      <c r="J44" s="5"/>
      <c r="K44" s="7"/>
      <c r="L44" s="5"/>
      <c r="M44" s="7"/>
      <c r="N44" s="7"/>
      <c r="O44" s="7"/>
      <c r="P44" s="6"/>
      <c r="Q44" s="6"/>
      <c r="R44" s="6"/>
      <c r="S44" s="6"/>
      <c r="T44" s="6"/>
    </row>
    <row r="45" spans="1:33" x14ac:dyDescent="0.3">
      <c r="D45" s="41"/>
      <c r="E45" s="8"/>
      <c r="F45" s="5"/>
      <c r="G45" s="6"/>
      <c r="H45" s="5"/>
      <c r="I45" s="7"/>
      <c r="J45" s="5"/>
      <c r="K45" s="7"/>
      <c r="L45" s="5"/>
      <c r="M45" s="7"/>
      <c r="N45" s="7"/>
      <c r="O45" s="7"/>
      <c r="P45" s="6"/>
      <c r="Q45" s="6"/>
      <c r="R45" s="6"/>
      <c r="S45" s="6"/>
      <c r="T45" s="6"/>
    </row>
    <row r="46" spans="1:33" x14ac:dyDescent="0.3">
      <c r="D46" s="41"/>
      <c r="E46" s="8"/>
      <c r="F46" s="5"/>
      <c r="G46" s="6"/>
      <c r="H46" s="5"/>
      <c r="I46" s="7"/>
      <c r="J46" s="5"/>
      <c r="K46" s="7"/>
      <c r="L46" s="5"/>
      <c r="M46" s="7"/>
      <c r="N46" s="7"/>
      <c r="O46" s="7"/>
      <c r="P46" s="6"/>
      <c r="Q46" s="6"/>
      <c r="R46" s="6"/>
      <c r="S46" s="6"/>
      <c r="T46" s="6"/>
    </row>
    <row r="47" spans="1:33" x14ac:dyDescent="0.3">
      <c r="D47" s="41"/>
      <c r="E47" s="8"/>
      <c r="F47" s="5"/>
      <c r="G47" s="6"/>
      <c r="H47" s="5"/>
      <c r="I47" s="7"/>
      <c r="J47" s="5"/>
      <c r="K47" s="7"/>
      <c r="L47" s="5"/>
      <c r="M47" s="7"/>
      <c r="N47" s="7"/>
      <c r="O47" s="7"/>
      <c r="P47" s="6"/>
      <c r="Q47" s="6"/>
      <c r="R47" s="6"/>
      <c r="S47" s="6"/>
      <c r="T47" s="6"/>
    </row>
    <row r="48" spans="1:33" x14ac:dyDescent="0.3">
      <c r="D48" s="41"/>
      <c r="E48" s="8"/>
      <c r="F48" s="5"/>
      <c r="G48" s="6"/>
      <c r="H48" s="5"/>
      <c r="I48" s="7"/>
      <c r="J48" s="5"/>
      <c r="K48" s="7"/>
      <c r="L48" s="5"/>
      <c r="M48" s="7"/>
      <c r="N48" s="7"/>
      <c r="O48" s="7"/>
      <c r="P48" s="6"/>
      <c r="Q48" s="6"/>
      <c r="R48" s="6"/>
      <c r="S48" s="6"/>
      <c r="T48" s="6"/>
    </row>
    <row r="49" spans="4:20" x14ac:dyDescent="0.3">
      <c r="D49" s="41"/>
      <c r="E49" s="8"/>
      <c r="F49" s="5"/>
      <c r="G49" s="6"/>
      <c r="H49" s="5"/>
      <c r="I49" s="7"/>
      <c r="J49" s="5"/>
      <c r="K49" s="7"/>
      <c r="L49" s="5"/>
      <c r="M49" s="7"/>
      <c r="N49" s="7"/>
      <c r="O49" s="7"/>
      <c r="P49" s="6"/>
      <c r="Q49" s="6"/>
      <c r="R49" s="6"/>
      <c r="S49" s="6"/>
      <c r="T49" s="6"/>
    </row>
    <row r="50" spans="4:20" x14ac:dyDescent="0.3">
      <c r="D50" s="41"/>
      <c r="E50" s="8"/>
      <c r="F50" s="5"/>
      <c r="G50" s="6"/>
      <c r="H50" s="5"/>
      <c r="I50" s="7"/>
      <c r="J50" s="5"/>
      <c r="K50" s="7"/>
      <c r="L50" s="5"/>
      <c r="M50" s="7"/>
      <c r="N50" s="7"/>
      <c r="O50" s="7"/>
      <c r="P50" s="6"/>
      <c r="Q50" s="6"/>
      <c r="R50" s="6"/>
      <c r="S50" s="6"/>
      <c r="T50" s="6"/>
    </row>
    <row r="51" spans="4:20" x14ac:dyDescent="0.3">
      <c r="D51" s="41"/>
      <c r="E51" s="8"/>
      <c r="F51" s="5"/>
      <c r="G51" s="6"/>
      <c r="H51" s="5"/>
      <c r="I51" s="7"/>
      <c r="J51" s="5"/>
      <c r="K51" s="7"/>
      <c r="L51" s="5"/>
      <c r="M51" s="7"/>
      <c r="N51" s="7"/>
      <c r="O51" s="7"/>
      <c r="P51" s="6"/>
      <c r="Q51" s="6"/>
      <c r="R51" s="6"/>
      <c r="S51" s="6"/>
      <c r="T51" s="6"/>
    </row>
    <row r="52" spans="4:20" x14ac:dyDescent="0.3">
      <c r="D52" s="41"/>
      <c r="E52" s="8"/>
      <c r="F52" s="5"/>
      <c r="G52" s="6"/>
      <c r="H52" s="5"/>
      <c r="I52" s="7"/>
      <c r="J52" s="5"/>
      <c r="K52" s="7"/>
      <c r="L52" s="5"/>
      <c r="M52" s="7"/>
      <c r="N52" s="7"/>
      <c r="O52" s="7"/>
      <c r="P52" s="6"/>
      <c r="Q52" s="6"/>
      <c r="R52" s="6"/>
      <c r="S52" s="6"/>
      <c r="T52" s="6"/>
    </row>
    <row r="53" spans="4:20" x14ac:dyDescent="0.3">
      <c r="D53" s="41"/>
      <c r="E53" s="8"/>
      <c r="F53" s="5"/>
      <c r="G53" s="6"/>
      <c r="H53" s="5"/>
      <c r="I53" s="7"/>
      <c r="J53" s="5"/>
      <c r="K53" s="7"/>
      <c r="L53" s="5"/>
      <c r="M53" s="7"/>
      <c r="N53" s="7"/>
      <c r="O53" s="7"/>
      <c r="P53" s="6"/>
      <c r="Q53" s="6"/>
      <c r="R53" s="6"/>
      <c r="S53" s="6"/>
      <c r="T53" s="6"/>
    </row>
    <row r="54" spans="4:20" x14ac:dyDescent="0.3">
      <c r="D54" s="41"/>
      <c r="E54" s="8"/>
      <c r="F54" s="5"/>
      <c r="G54" s="6"/>
      <c r="H54" s="5"/>
      <c r="I54" s="7"/>
      <c r="J54" s="5"/>
      <c r="K54" s="7"/>
      <c r="L54" s="5"/>
      <c r="M54" s="7"/>
      <c r="N54" s="7"/>
      <c r="O54" s="7"/>
      <c r="P54" s="6"/>
      <c r="Q54" s="6"/>
      <c r="R54" s="6"/>
      <c r="S54" s="6"/>
      <c r="T54" s="6"/>
    </row>
    <row r="55" spans="4:20" x14ac:dyDescent="0.3">
      <c r="D55" s="41"/>
      <c r="E55" s="8"/>
      <c r="F55" s="5"/>
      <c r="G55" s="6"/>
      <c r="H55" s="5"/>
      <c r="I55" s="7"/>
      <c r="J55" s="5"/>
      <c r="K55" s="7"/>
      <c r="L55" s="5"/>
      <c r="M55" s="7"/>
      <c r="N55" s="7"/>
      <c r="O55" s="7"/>
      <c r="P55" s="6"/>
      <c r="Q55" s="6"/>
      <c r="R55" s="6"/>
      <c r="S55" s="6"/>
      <c r="T55" s="6"/>
    </row>
    <row r="56" spans="4:20" x14ac:dyDescent="0.3">
      <c r="E56" s="8"/>
      <c r="F56" s="5"/>
      <c r="G56" s="6"/>
      <c r="H56" s="5"/>
      <c r="I56" s="7"/>
      <c r="J56" s="5"/>
      <c r="K56" s="7"/>
      <c r="L56" s="5"/>
      <c r="M56" s="7"/>
      <c r="N56" s="7"/>
      <c r="O56" s="7"/>
      <c r="P56" s="6"/>
      <c r="Q56" s="6"/>
      <c r="R56" s="6"/>
      <c r="S56" s="6"/>
      <c r="T56" s="6"/>
    </row>
    <row r="57" spans="4:20" x14ac:dyDescent="0.3">
      <c r="E57" s="8"/>
      <c r="F57" s="5"/>
      <c r="G57" s="6"/>
      <c r="H57" s="5"/>
      <c r="I57" s="7"/>
      <c r="J57" s="5"/>
      <c r="K57" s="7"/>
      <c r="L57" s="5"/>
      <c r="M57" s="7"/>
      <c r="N57" s="7"/>
      <c r="O57" s="7"/>
      <c r="P57" s="6"/>
      <c r="Q57" s="6"/>
      <c r="R57" s="6"/>
      <c r="S57" s="6"/>
      <c r="T57" s="6"/>
    </row>
    <row r="58" spans="4:20" x14ac:dyDescent="0.3">
      <c r="N58" s="9"/>
      <c r="O58" s="1"/>
    </row>
    <row r="59" spans="4:20" x14ac:dyDescent="0.3">
      <c r="F59" s="10"/>
      <c r="G59" s="11"/>
      <c r="I59" s="11"/>
      <c r="J59" s="11"/>
      <c r="K59" s="12"/>
      <c r="L59" s="10"/>
      <c r="M59" s="12"/>
      <c r="N59" s="13"/>
      <c r="O59" s="14"/>
      <c r="P59" s="15"/>
      <c r="Q59" s="15"/>
      <c r="R59" s="15"/>
      <c r="S59" s="15"/>
      <c r="T59" s="15"/>
    </row>
    <row r="60" spans="4:20" x14ac:dyDescent="0.3">
      <c r="N60" s="9"/>
    </row>
    <row r="61" spans="4:20" x14ac:dyDescent="0.3">
      <c r="N61" s="9"/>
    </row>
  </sheetData>
  <mergeCells count="19">
    <mergeCell ref="S5:S9"/>
    <mergeCell ref="F6:G7"/>
    <mergeCell ref="H6:O6"/>
    <mergeCell ref="P6:P9"/>
    <mergeCell ref="H7:I7"/>
    <mergeCell ref="J7:K7"/>
    <mergeCell ref="E40:S42"/>
    <mergeCell ref="L7:M7"/>
    <mergeCell ref="N7:O7"/>
    <mergeCell ref="R8:R9"/>
    <mergeCell ref="F9:G9"/>
    <mergeCell ref="H9:I9"/>
    <mergeCell ref="J9:K9"/>
    <mergeCell ref="L9:M9"/>
    <mergeCell ref="N9:O9"/>
    <mergeCell ref="E5:E9"/>
    <mergeCell ref="F5:P5"/>
    <mergeCell ref="Q5:Q7"/>
    <mergeCell ref="R5:R7"/>
  </mergeCells>
  <printOptions horizontalCentered="1" verticalCentered="1"/>
  <pageMargins left="0.25" right="0.25" top="0.75" bottom="0.75" header="0.3" footer="0.3"/>
  <pageSetup scale="31" fitToHeight="0" orientation="landscape" r:id="rId1"/>
  <headerFooter>
    <oddHeader>&amp;L&amp;"Times New Roman,Bold"&amp;22Based on 20-21 ADM&amp;C&amp;"Times New Roman,Bold"&amp;20New Hampshire Department of Education
Division of Education Analytics and Resources
Office of School Finance&amp;R&amp;"Times New Roman,Bold"&amp;20 1/18/2022</oddHeader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FY21 Charter Actual</vt:lpstr>
      <vt:lpstr>'FY21 Charter Actual'!Print_Area</vt:lpstr>
      <vt:lpstr>'FY21 Charter Actual'!Print_Titles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Matthew</dc:creator>
  <cp:lastModifiedBy>Krol, Diana</cp:lastModifiedBy>
  <cp:lastPrinted>2022-07-07T17:31:31Z</cp:lastPrinted>
  <dcterms:created xsi:type="dcterms:W3CDTF">2021-12-21T18:26:10Z</dcterms:created>
  <dcterms:modified xsi:type="dcterms:W3CDTF">2022-07-08T15:20:43Z</dcterms:modified>
</cp:coreProperties>
</file>