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8250" activeTab="0"/>
  </bookViews>
  <sheets>
    <sheet name="INDIRC16" sheetId="1" r:id="rId1"/>
  </sheets>
  <definedNames>
    <definedName name="_xlnm.Print_Area" localSheetId="0">'INDIRC16'!$A$1:$F$312</definedName>
    <definedName name="_xlnm.Print_Titles" localSheetId="0">'INDIRC16'!$A:$F,'INDIRC16'!$8:$10</definedName>
  </definedNames>
  <calcPr fullCalcOnLoad="1"/>
</workbook>
</file>

<file path=xl/sharedStrings.xml><?xml version="1.0" encoding="utf-8"?>
<sst xmlns="http://schemas.openxmlformats.org/spreadsheetml/2006/main" count="337" uniqueCount="164">
  <si>
    <t>New Hampshire Department of Education</t>
  </si>
  <si>
    <t>Division of Program Support</t>
  </si>
  <si>
    <t>Bureau of Data Management</t>
  </si>
  <si>
    <t xml:space="preserve">Indirect Cost Rate Approvals for 2015-2016 </t>
  </si>
  <si>
    <t>Indirect</t>
  </si>
  <si>
    <t xml:space="preserve">Includes  </t>
  </si>
  <si>
    <t>SAU</t>
  </si>
  <si>
    <t>Dist</t>
  </si>
  <si>
    <t>Loc</t>
  </si>
  <si>
    <t>District/SAU/Organization Name</t>
  </si>
  <si>
    <t>Cost Rate</t>
  </si>
  <si>
    <t>Audit Fees</t>
  </si>
  <si>
    <t xml:space="preserve">ASHLAND                  </t>
  </si>
  <si>
    <t>INTER-LAKES COOPERATIVE</t>
  </si>
  <si>
    <t>SAU 2</t>
  </si>
  <si>
    <t xml:space="preserve">CLAREMONT                </t>
  </si>
  <si>
    <t xml:space="preserve">CORNISH                  </t>
  </si>
  <si>
    <t xml:space="preserve">UNITY                    </t>
  </si>
  <si>
    <t>SAU 6</t>
  </si>
  <si>
    <t xml:space="preserve">CLARKSVILLE              </t>
  </si>
  <si>
    <t xml:space="preserve">COLEBROOK                </t>
  </si>
  <si>
    <t xml:space="preserve">COLUMBIA                 </t>
  </si>
  <si>
    <t xml:space="preserve">PITTSBURG                </t>
  </si>
  <si>
    <t xml:space="preserve">STEWARTSTOWN             </t>
  </si>
  <si>
    <t>SAU 7</t>
  </si>
  <si>
    <t xml:space="preserve">ALBANY                   </t>
  </si>
  <si>
    <t xml:space="preserve">BARTLETT                 </t>
  </si>
  <si>
    <t xml:space="preserve">CHATHAM                  </t>
  </si>
  <si>
    <t xml:space="preserve">CONWAY                   </t>
  </si>
  <si>
    <t xml:space="preserve">EATON                    </t>
  </si>
  <si>
    <t xml:space="preserve">HART'S LOCATION          </t>
  </si>
  <si>
    <t xml:space="preserve">JACKSON                  </t>
  </si>
  <si>
    <t>SAU 9</t>
  </si>
  <si>
    <t xml:space="preserve">FREEDOM                  </t>
  </si>
  <si>
    <t xml:space="preserve">MADISON                  </t>
  </si>
  <si>
    <t xml:space="preserve">TAMWORTH                 </t>
  </si>
  <si>
    <t>SAU 13</t>
  </si>
  <si>
    <t xml:space="preserve">AUBURN                   </t>
  </si>
  <si>
    <t xml:space="preserve">CANDIA                   </t>
  </si>
  <si>
    <t xml:space="preserve">HOOKSETT                 </t>
  </si>
  <si>
    <t>SAU 15</t>
  </si>
  <si>
    <t xml:space="preserve">BRENTWOOD                </t>
  </si>
  <si>
    <t xml:space="preserve">EAST KINGSTON            </t>
  </si>
  <si>
    <t xml:space="preserve">EXETER REGION COOPERATIVE              </t>
  </si>
  <si>
    <t xml:space="preserve">EXETER                   </t>
  </si>
  <si>
    <t xml:space="preserve">KENSINGTON               </t>
  </si>
  <si>
    <t xml:space="preserve">NEWFIELDS                </t>
  </si>
  <si>
    <t xml:space="preserve">STRATHAM                 </t>
  </si>
  <si>
    <t>SAU 16</t>
  </si>
  <si>
    <t xml:space="preserve">FRANKLIN                 </t>
  </si>
  <si>
    <t xml:space="preserve">HILL                     </t>
  </si>
  <si>
    <t>SAU 18</t>
  </si>
  <si>
    <t>GOFFSTOWN</t>
  </si>
  <si>
    <t xml:space="preserve">NEW BOSTON               </t>
  </si>
  <si>
    <t>SAU 19</t>
  </si>
  <si>
    <t xml:space="preserve">DUMMER                   </t>
  </si>
  <si>
    <t xml:space="preserve">ERROL                    </t>
  </si>
  <si>
    <t xml:space="preserve">GORHAM RANDOLPH SHELBURNE COOP                  </t>
  </si>
  <si>
    <t xml:space="preserve">MILAN                    </t>
  </si>
  <si>
    <t>SAU 20</t>
  </si>
  <si>
    <t xml:space="preserve">HAMPTON FALLS            </t>
  </si>
  <si>
    <t xml:space="preserve">NORTH HAMPTON            </t>
  </si>
  <si>
    <t xml:space="preserve">SEABROOK                 </t>
  </si>
  <si>
    <t xml:space="preserve">SOUTH HAMPTON            </t>
  </si>
  <si>
    <t>WINNACUNNET COOPERATIVE</t>
  </si>
  <si>
    <t>SAU 21</t>
  </si>
  <si>
    <t xml:space="preserve">BATH                     </t>
  </si>
  <si>
    <t xml:space="preserve">BENTON                   </t>
  </si>
  <si>
    <t xml:space="preserve">HAVERHILL COOPERATIVE       </t>
  </si>
  <si>
    <t xml:space="preserve">PIERMONT                 </t>
  </si>
  <si>
    <t xml:space="preserve">WARREN                   </t>
  </si>
  <si>
    <t>SAU 23</t>
  </si>
  <si>
    <t xml:space="preserve">HENNIKER                 </t>
  </si>
  <si>
    <t>JOHN STARK REGIONAL</t>
  </si>
  <si>
    <t xml:space="preserve">STODDARD                 </t>
  </si>
  <si>
    <t xml:space="preserve">WEARE                    </t>
  </si>
  <si>
    <t>SAU 24</t>
  </si>
  <si>
    <t xml:space="preserve">CHESTERFIELD             </t>
  </si>
  <si>
    <t xml:space="preserve">HARRISVILLE              </t>
  </si>
  <si>
    <t xml:space="preserve">KEENE                    </t>
  </si>
  <si>
    <t xml:space="preserve">MARLBOROUGH                 </t>
  </si>
  <si>
    <t xml:space="preserve">MARLOW                   </t>
  </si>
  <si>
    <t xml:space="preserve">NELSON                   </t>
  </si>
  <si>
    <t xml:space="preserve">WESTMORELAND             </t>
  </si>
  <si>
    <t>SAU 29</t>
  </si>
  <si>
    <t>HILLSBORO-DEERING COOPERATIVE</t>
  </si>
  <si>
    <t xml:space="preserve">WASHINGTON               </t>
  </si>
  <si>
    <t xml:space="preserve">WINDSOR                  </t>
  </si>
  <si>
    <t>SAU 34</t>
  </si>
  <si>
    <t xml:space="preserve">BETHLEHEM                </t>
  </si>
  <si>
    <t>LAFAYETTE REGIONAL</t>
  </si>
  <si>
    <t xml:space="preserve">LANDAFF                  </t>
  </si>
  <si>
    <t>LISBON REGIONAL</t>
  </si>
  <si>
    <t xml:space="preserve">PROFILE  </t>
  </si>
  <si>
    <t>SAU 35</t>
  </si>
  <si>
    <t xml:space="preserve">AMHERST                  </t>
  </si>
  <si>
    <t>None Requested</t>
  </si>
  <si>
    <t xml:space="preserve">MONT VERNON              </t>
  </si>
  <si>
    <t>SOUHEGAN COOPERATIVE</t>
  </si>
  <si>
    <t>SAU 39</t>
  </si>
  <si>
    <t xml:space="preserve">BROOKLINE                </t>
  </si>
  <si>
    <t xml:space="preserve">HOLLIS                   </t>
  </si>
  <si>
    <t xml:space="preserve">HOLLIS-BROOKLINE COOPERATIVE </t>
  </si>
  <si>
    <t>SAU 41</t>
  </si>
  <si>
    <t xml:space="preserve">CROYDON                  </t>
  </si>
  <si>
    <t xml:space="preserve">NEWPORT                  </t>
  </si>
  <si>
    <t>SAU 43</t>
  </si>
  <si>
    <t xml:space="preserve">NORTHWOOD                </t>
  </si>
  <si>
    <t xml:space="preserve">NOTTINGHAM               </t>
  </si>
  <si>
    <t xml:space="preserve">STRAFFORD                </t>
  </si>
  <si>
    <t>SAU 44</t>
  </si>
  <si>
    <t xml:space="preserve">ANDOVER                  </t>
  </si>
  <si>
    <t>MERRIMACK VALLEY</t>
  </si>
  <si>
    <t>SAU 46</t>
  </si>
  <si>
    <t xml:space="preserve">CAMPTON                  </t>
  </si>
  <si>
    <t xml:space="preserve">ELLSWORTH                </t>
  </si>
  <si>
    <t xml:space="preserve">HOLDERNESS               </t>
  </si>
  <si>
    <t xml:space="preserve">PEMI-BAKER REGIONAL </t>
  </si>
  <si>
    <t xml:space="preserve">PLYMOUTH                 </t>
  </si>
  <si>
    <t xml:space="preserve">RUMNEY                   </t>
  </si>
  <si>
    <t xml:space="preserve">THORNTON                 </t>
  </si>
  <si>
    <t xml:space="preserve">WATERVILLE VALLEY        </t>
  </si>
  <si>
    <t xml:space="preserve">WENTWORTH                </t>
  </si>
  <si>
    <t>SAU 48</t>
  </si>
  <si>
    <t xml:space="preserve">GREENLAND                </t>
  </si>
  <si>
    <t xml:space="preserve">NEW CASTLE               </t>
  </si>
  <si>
    <t xml:space="preserve">NEWINGTON                </t>
  </si>
  <si>
    <t xml:space="preserve">RYE                      </t>
  </si>
  <si>
    <t>SAU 50</t>
  </si>
  <si>
    <t xml:space="preserve">ALLENSTOWN               </t>
  </si>
  <si>
    <t xml:space="preserve">CHICHESTER               </t>
  </si>
  <si>
    <t xml:space="preserve">DEERFIELD                </t>
  </si>
  <si>
    <t xml:space="preserve">EPSOM                    </t>
  </si>
  <si>
    <t xml:space="preserve">PEMBROKE                 </t>
  </si>
  <si>
    <t>SAU 53</t>
  </si>
  <si>
    <t xml:space="preserve">HAMPSTEAD                </t>
  </si>
  <si>
    <t>TIMBERLANE REGIONAL</t>
  </si>
  <si>
    <t>SAU 55</t>
  </si>
  <si>
    <t xml:space="preserve">ROLLINSFORD              </t>
  </si>
  <si>
    <t xml:space="preserve">SOMERSWORTH              </t>
  </si>
  <si>
    <t>SAU 56</t>
  </si>
  <si>
    <t xml:space="preserve">NORTHUMBERLAND           </t>
  </si>
  <si>
    <t xml:space="preserve">STARK                    </t>
  </si>
  <si>
    <t xml:space="preserve">STRATFORD                </t>
  </si>
  <si>
    <t>SAU 58</t>
  </si>
  <si>
    <t xml:space="preserve">FARMINGTON               </t>
  </si>
  <si>
    <t xml:space="preserve">MIDDLETON                </t>
  </si>
  <si>
    <t>SAU 61</t>
  </si>
  <si>
    <t xml:space="preserve">MILTON                   </t>
  </si>
  <si>
    <t xml:space="preserve">WAKEFIELD                </t>
  </si>
  <si>
    <t>SAU 64</t>
  </si>
  <si>
    <t>BOW</t>
  </si>
  <si>
    <t>DUNBARNTON</t>
  </si>
  <si>
    <t>SAU 67</t>
  </si>
  <si>
    <t xml:space="preserve">DRESDEN </t>
  </si>
  <si>
    <t xml:space="preserve">HANOVER                  </t>
  </si>
  <si>
    <t>SAU 70</t>
  </si>
  <si>
    <t>GOSHEN</t>
  </si>
  <si>
    <t>LEMPSTER</t>
  </si>
  <si>
    <t>SAU 71</t>
  </si>
  <si>
    <t>Not Applicable</t>
  </si>
  <si>
    <t>#3 (1.80)</t>
  </si>
  <si>
    <t>yes</t>
  </si>
  <si>
    <t>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</si>
</sst>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IR326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F2"/>
    </sheetView>
  </sheetViews>
  <sheetFormatPr defaultColWidth="9.140625" defaultRowHeight="12.75"/>
  <cols>
    <col min="1" max="1" width="5.00390625" style="0" customWidth="1"/>
    <col min="2" max="2" width="5.00390625" style="1" customWidth="1"/>
    <col min="3" max="3" width="5.28125" style="0" hidden="1" customWidth="1"/>
    <col min="4" max="4" width="43.140625" style="0" customWidth="1"/>
    <col min="5" max="5" width="17.8515625" style="14" bestFit="1" customWidth="1"/>
    <col min="6" max="6" width="17.421875" style="20" customWidth="1"/>
    <col min="7" max="7" width="3.8515625" style="0" customWidth="1"/>
  </cols>
  <sheetData>
    <row r="1" spans="5:6" ht="12.75">
      <c r="E1" s="2"/>
      <c r="F1" s="3">
        <v>42125</v>
      </c>
    </row>
    <row r="2" spans="1:6" ht="12.75">
      <c r="A2" s="28" t="s">
        <v>0</v>
      </c>
      <c r="B2" s="28"/>
      <c r="C2" s="28"/>
      <c r="D2" s="28"/>
      <c r="E2" s="28"/>
      <c r="F2" s="28"/>
    </row>
    <row r="3" spans="1:6" ht="12.75">
      <c r="A3" s="28" t="s">
        <v>1</v>
      </c>
      <c r="B3" s="28"/>
      <c r="C3" s="28"/>
      <c r="D3" s="28"/>
      <c r="E3" s="28"/>
      <c r="F3" s="28"/>
    </row>
    <row r="4" spans="1:6" ht="12.75">
      <c r="A4" s="28" t="s">
        <v>2</v>
      </c>
      <c r="B4" s="28"/>
      <c r="C4" s="28"/>
      <c r="D4" s="28"/>
      <c r="E4" s="28"/>
      <c r="F4" s="28"/>
    </row>
    <row r="5" spans="1:6" ht="12.75">
      <c r="A5" s="29"/>
      <c r="B5" s="29"/>
      <c r="C5" s="29"/>
      <c r="D5" s="29"/>
      <c r="E5" s="29"/>
      <c r="F5" s="29"/>
    </row>
    <row r="6" spans="1:6" ht="12.75">
      <c r="A6" s="30" t="s">
        <v>3</v>
      </c>
      <c r="B6" s="30"/>
      <c r="C6" s="28"/>
      <c r="D6" s="28"/>
      <c r="E6" s="28"/>
      <c r="F6" s="28"/>
    </row>
    <row r="7" spans="1:6" ht="12.75">
      <c r="A7" s="4"/>
      <c r="B7" s="5"/>
      <c r="C7" s="6"/>
      <c r="D7" s="6"/>
      <c r="E7" s="6"/>
      <c r="F7" s="6"/>
    </row>
    <row r="8" spans="1:6" ht="12.75">
      <c r="A8" s="4"/>
      <c r="B8" s="5"/>
      <c r="C8" s="6"/>
      <c r="D8" s="6"/>
      <c r="E8" s="6" t="s">
        <v>4</v>
      </c>
      <c r="F8" s="6" t="s">
        <v>5</v>
      </c>
    </row>
    <row r="9" spans="1:6" ht="13.5" thickBot="1">
      <c r="A9" s="7" t="s">
        <v>6</v>
      </c>
      <c r="B9" s="8" t="s">
        <v>7</v>
      </c>
      <c r="C9" s="9" t="s">
        <v>8</v>
      </c>
      <c r="D9" s="9" t="s">
        <v>9</v>
      </c>
      <c r="E9" s="9" t="s">
        <v>10</v>
      </c>
      <c r="F9" s="9" t="s">
        <v>11</v>
      </c>
    </row>
    <row r="10" spans="1:6" ht="13.5" thickTop="1">
      <c r="A10" s="10"/>
      <c r="B10" s="11"/>
      <c r="C10" s="10"/>
      <c r="D10" s="10"/>
      <c r="E10" s="12"/>
      <c r="F10" s="13"/>
    </row>
    <row r="11" spans="1:8" ht="12.75">
      <c r="A11" s="10">
        <v>1</v>
      </c>
      <c r="B11" s="11">
        <v>112</v>
      </c>
      <c r="C11" s="10">
        <v>0</v>
      </c>
      <c r="D11" s="10" t="str">
        <f>CONCATENATE("CONTOOCOOK VALLEY"," / ","SAU ",A11)</f>
        <v>CONTOOCOOK VALLEY / SAU 1</v>
      </c>
      <c r="E11" s="12">
        <v>0.013082659376027936</v>
      </c>
      <c r="F11" s="13" t="s">
        <v>162</v>
      </c>
      <c r="H11" s="14"/>
    </row>
    <row r="12" spans="1:6" s="19" customFormat="1" ht="9.75" customHeight="1">
      <c r="A12" s="15"/>
      <c r="B12" s="16"/>
      <c r="C12" s="15"/>
      <c r="D12" s="15"/>
      <c r="E12" s="17"/>
      <c r="F12" s="18"/>
    </row>
    <row r="13" spans="1:6" ht="12.75">
      <c r="A13" s="10">
        <v>2</v>
      </c>
      <c r="B13" s="11">
        <v>23</v>
      </c>
      <c r="C13" s="10">
        <v>23</v>
      </c>
      <c r="D13" s="10" t="s">
        <v>12</v>
      </c>
      <c r="E13" s="12">
        <v>0.02704897341902509</v>
      </c>
      <c r="F13" s="13" t="s">
        <v>162</v>
      </c>
    </row>
    <row r="14" spans="1:6" ht="12.75">
      <c r="A14" s="10">
        <v>2</v>
      </c>
      <c r="B14" s="11">
        <v>269</v>
      </c>
      <c r="C14" s="10">
        <v>0</v>
      </c>
      <c r="D14" s="10" t="s">
        <v>13</v>
      </c>
      <c r="E14" s="12">
        <v>0.06390782524115672</v>
      </c>
      <c r="F14" s="13" t="s">
        <v>162</v>
      </c>
    </row>
    <row r="15" spans="1:6" s="19" customFormat="1" ht="12.75">
      <c r="A15" s="15"/>
      <c r="B15" s="16"/>
      <c r="C15" s="15"/>
      <c r="D15" s="15" t="s">
        <v>14</v>
      </c>
      <c r="E15" s="17">
        <v>0.06034657830739751</v>
      </c>
      <c r="F15" s="18"/>
    </row>
    <row r="16" spans="1:6" s="19" customFormat="1" ht="9.75" customHeight="1">
      <c r="A16" s="15"/>
      <c r="B16" s="16"/>
      <c r="C16" s="15"/>
      <c r="D16" s="15"/>
      <c r="E16" s="17"/>
      <c r="F16" s="18"/>
    </row>
    <row r="17" spans="1:6" ht="12" customHeight="1">
      <c r="A17" s="10">
        <v>3</v>
      </c>
      <c r="B17" s="11">
        <v>51</v>
      </c>
      <c r="C17" s="10">
        <v>51</v>
      </c>
      <c r="D17" s="10" t="str">
        <f>CONCATENATE("BERLIN"," / ","SAU ",A17)</f>
        <v>BERLIN / SAU 3</v>
      </c>
      <c r="E17" s="12">
        <v>0.027814011999225858</v>
      </c>
      <c r="F17" s="13" t="s">
        <v>163</v>
      </c>
    </row>
    <row r="18" spans="1:6" s="19" customFormat="1" ht="9.75" customHeight="1">
      <c r="A18" s="15"/>
      <c r="B18" s="16"/>
      <c r="C18" s="15"/>
      <c r="D18" s="15"/>
      <c r="E18" s="17"/>
      <c r="F18" s="18"/>
    </row>
    <row r="19" spans="1:6" ht="12.75">
      <c r="A19" s="10">
        <v>4</v>
      </c>
      <c r="B19" s="11">
        <v>388</v>
      </c>
      <c r="C19" s="10">
        <v>0</v>
      </c>
      <c r="D19" s="10" t="str">
        <f>CONCATENATE("NEWFOUND AREA"," / ","SAU ",A19)</f>
        <v>NEWFOUND AREA / SAU 4</v>
      </c>
      <c r="E19" s="12">
        <v>0.029711104020994</v>
      </c>
      <c r="F19" s="13" t="s">
        <v>162</v>
      </c>
    </row>
    <row r="20" spans="1:6" s="19" customFormat="1" ht="9.75" customHeight="1">
      <c r="A20" s="15"/>
      <c r="B20" s="16"/>
      <c r="C20" s="15"/>
      <c r="D20" s="15"/>
      <c r="E20" s="17"/>
      <c r="F20" s="18"/>
    </row>
    <row r="21" spans="1:6" ht="12.75">
      <c r="A21" s="10">
        <v>5</v>
      </c>
      <c r="B21" s="11">
        <v>423</v>
      </c>
      <c r="C21" s="10">
        <v>0</v>
      </c>
      <c r="D21" s="10" t="str">
        <f>CONCATENATE("OYSTER RIVER COOPERATIVE"," / ","SAU ",A21)</f>
        <v>OYSTER RIVER COOPERATIVE / SAU 5</v>
      </c>
      <c r="E21" s="12">
        <v>0.007066108889664485</v>
      </c>
      <c r="F21" s="13" t="s">
        <v>162</v>
      </c>
    </row>
    <row r="22" spans="1:6" s="19" customFormat="1" ht="9.75" customHeight="1">
      <c r="A22" s="15"/>
      <c r="B22" s="16"/>
      <c r="C22" s="15"/>
      <c r="D22" s="15"/>
      <c r="E22" s="17"/>
      <c r="F22" s="18"/>
    </row>
    <row r="23" spans="1:6" ht="12.75">
      <c r="A23" s="10">
        <v>6</v>
      </c>
      <c r="B23" s="11">
        <v>101</v>
      </c>
      <c r="C23" s="10">
        <v>101</v>
      </c>
      <c r="D23" s="10" t="s">
        <v>15</v>
      </c>
      <c r="E23" s="12">
        <v>0.04019742419165474</v>
      </c>
      <c r="F23" s="13" t="s">
        <v>162</v>
      </c>
    </row>
    <row r="24" spans="1:6" ht="12.75">
      <c r="A24" s="10">
        <v>6</v>
      </c>
      <c r="B24" s="11">
        <v>115</v>
      </c>
      <c r="C24" s="10">
        <v>115</v>
      </c>
      <c r="D24" s="10" t="s">
        <v>16</v>
      </c>
      <c r="E24" s="12">
        <v>0.05711996191825579</v>
      </c>
      <c r="F24" s="13" t="s">
        <v>162</v>
      </c>
    </row>
    <row r="25" spans="1:6" ht="12.75">
      <c r="A25" s="10">
        <v>6</v>
      </c>
      <c r="B25" s="11">
        <v>539</v>
      </c>
      <c r="C25" s="10">
        <v>539</v>
      </c>
      <c r="D25" s="10" t="s">
        <v>17</v>
      </c>
      <c r="E25" s="12">
        <v>0.03846174295956248</v>
      </c>
      <c r="F25" s="13" t="s">
        <v>162</v>
      </c>
    </row>
    <row r="26" spans="1:6" s="19" customFormat="1" ht="12.75">
      <c r="A26" s="15"/>
      <c r="B26" s="16"/>
      <c r="C26" s="15"/>
      <c r="D26" s="15" t="s">
        <v>18</v>
      </c>
      <c r="E26" s="17">
        <v>0.042055338611322914</v>
      </c>
      <c r="F26" s="18"/>
    </row>
    <row r="27" spans="1:6" s="19" customFormat="1" ht="9.75" customHeight="1">
      <c r="A27" s="15"/>
      <c r="B27" s="16"/>
      <c r="C27" s="15"/>
      <c r="D27" s="15"/>
      <c r="E27" s="17"/>
      <c r="F27" s="18"/>
    </row>
    <row r="28" spans="1:6" ht="12.75">
      <c r="A28" s="10">
        <v>7</v>
      </c>
      <c r="B28" s="11">
        <v>103</v>
      </c>
      <c r="C28" s="10">
        <v>103</v>
      </c>
      <c r="D28" s="10" t="s">
        <v>19</v>
      </c>
      <c r="E28" s="12">
        <v>0.030040157511014076</v>
      </c>
      <c r="F28" s="13" t="s">
        <v>162</v>
      </c>
    </row>
    <row r="29" spans="1:6" ht="12.75">
      <c r="A29" s="10">
        <v>7</v>
      </c>
      <c r="B29" s="11">
        <v>105</v>
      </c>
      <c r="C29" s="10">
        <v>105</v>
      </c>
      <c r="D29" s="10" t="s">
        <v>20</v>
      </c>
      <c r="E29" s="12">
        <v>0.03600846569108593</v>
      </c>
      <c r="F29" s="13" t="s">
        <v>162</v>
      </c>
    </row>
    <row r="30" spans="1:6" ht="12.75">
      <c r="A30" s="10">
        <v>7</v>
      </c>
      <c r="B30" s="11">
        <v>107</v>
      </c>
      <c r="C30" s="10">
        <v>107</v>
      </c>
      <c r="D30" s="10" t="s">
        <v>21</v>
      </c>
      <c r="E30" s="12">
        <v>0.018498879264978837</v>
      </c>
      <c r="F30" s="13" t="s">
        <v>162</v>
      </c>
    </row>
    <row r="31" spans="1:6" ht="12.75">
      <c r="A31" s="10">
        <v>7</v>
      </c>
      <c r="B31" s="11">
        <v>437</v>
      </c>
      <c r="C31" s="10">
        <v>437</v>
      </c>
      <c r="D31" s="10" t="s">
        <v>22</v>
      </c>
      <c r="E31" s="12">
        <v>0.054410944074170985</v>
      </c>
      <c r="F31" s="13" t="s">
        <v>162</v>
      </c>
    </row>
    <row r="32" spans="1:6" ht="12.75">
      <c r="A32" s="10">
        <v>7</v>
      </c>
      <c r="B32" s="11">
        <v>501</v>
      </c>
      <c r="C32" s="10">
        <v>501</v>
      </c>
      <c r="D32" s="10" t="s">
        <v>23</v>
      </c>
      <c r="E32" s="12">
        <v>0.03551212322609628</v>
      </c>
      <c r="F32" s="13" t="s">
        <v>162</v>
      </c>
    </row>
    <row r="33" spans="1:6" s="19" customFormat="1" ht="12.75">
      <c r="A33" s="15"/>
      <c r="B33" s="16"/>
      <c r="C33" s="15"/>
      <c r="D33" s="15" t="s">
        <v>24</v>
      </c>
      <c r="E33" s="17">
        <v>0.0363290270870393</v>
      </c>
      <c r="F33" s="18"/>
    </row>
    <row r="34" spans="1:6" s="19" customFormat="1" ht="9.75" customHeight="1">
      <c r="A34" s="15"/>
      <c r="B34" s="16"/>
      <c r="C34" s="15"/>
      <c r="D34" s="15"/>
      <c r="E34" s="17"/>
      <c r="F34" s="18"/>
    </row>
    <row r="35" spans="1:6" ht="12.75">
      <c r="A35" s="10">
        <v>8</v>
      </c>
      <c r="B35" s="11">
        <v>111</v>
      </c>
      <c r="C35" s="10">
        <v>111</v>
      </c>
      <c r="D35" s="10" t="str">
        <f>CONCATENATE("CONCORD"," / ","SAU ",A35)</f>
        <v>CONCORD / SAU 8</v>
      </c>
      <c r="E35" s="12">
        <v>0.02029961378451475</v>
      </c>
      <c r="F35" s="13" t="s">
        <v>162</v>
      </c>
    </row>
    <row r="36" spans="1:6" s="19" customFormat="1" ht="9.75" customHeight="1">
      <c r="A36" s="15"/>
      <c r="B36" s="16"/>
      <c r="C36" s="15"/>
      <c r="D36" s="15"/>
      <c r="E36" s="17"/>
      <c r="F36" s="18"/>
    </row>
    <row r="37" spans="1:6" ht="12.75">
      <c r="A37" s="10">
        <v>9</v>
      </c>
      <c r="B37" s="11">
        <v>5</v>
      </c>
      <c r="C37" s="10">
        <v>5</v>
      </c>
      <c r="D37" s="10" t="s">
        <v>25</v>
      </c>
      <c r="E37" s="12">
        <v>0.010208679749447272</v>
      </c>
      <c r="F37" s="13" t="s">
        <v>162</v>
      </c>
    </row>
    <row r="38" spans="1:6" ht="12.75">
      <c r="A38" s="10">
        <v>9</v>
      </c>
      <c r="B38" s="11">
        <v>35</v>
      </c>
      <c r="C38" s="10">
        <v>35</v>
      </c>
      <c r="D38" s="10" t="s">
        <v>26</v>
      </c>
      <c r="E38" s="12">
        <v>0.02853986070504958</v>
      </c>
      <c r="F38" s="13" t="s">
        <v>162</v>
      </c>
    </row>
    <row r="39" spans="1:6" ht="12.75">
      <c r="A39" s="10">
        <v>9</v>
      </c>
      <c r="B39" s="11">
        <v>91</v>
      </c>
      <c r="C39" s="10">
        <v>91</v>
      </c>
      <c r="D39" s="10" t="s">
        <v>27</v>
      </c>
      <c r="E39" s="12">
        <v>0.01302805718138992</v>
      </c>
      <c r="F39" s="13" t="s">
        <v>162</v>
      </c>
    </row>
    <row r="40" spans="1:6" ht="12.75">
      <c r="A40" s="10">
        <v>9</v>
      </c>
      <c r="B40" s="11">
        <v>113</v>
      </c>
      <c r="C40" s="10">
        <v>113</v>
      </c>
      <c r="D40" s="10" t="s">
        <v>28</v>
      </c>
      <c r="E40" s="12">
        <v>0.02234238065156218</v>
      </c>
      <c r="F40" s="13" t="s">
        <v>162</v>
      </c>
    </row>
    <row r="41" spans="1:6" ht="12.75">
      <c r="A41" s="10">
        <v>9</v>
      </c>
      <c r="B41" s="11">
        <v>159</v>
      </c>
      <c r="C41" s="10">
        <v>159</v>
      </c>
      <c r="D41" s="10" t="s">
        <v>29</v>
      </c>
      <c r="E41" s="12">
        <v>0.04266630724533501</v>
      </c>
      <c r="F41" s="13" t="s">
        <v>162</v>
      </c>
    </row>
    <row r="42" spans="1:6" ht="12.75">
      <c r="A42" s="10">
        <v>9</v>
      </c>
      <c r="B42" s="11">
        <v>236</v>
      </c>
      <c r="C42" s="10">
        <v>236</v>
      </c>
      <c r="D42" s="10" t="s">
        <v>30</v>
      </c>
      <c r="E42" s="12">
        <v>0.11479722493830609</v>
      </c>
      <c r="F42" s="13" t="s">
        <v>162</v>
      </c>
    </row>
    <row r="43" spans="1:6" ht="12.75">
      <c r="A43" s="10">
        <v>9</v>
      </c>
      <c r="B43" s="11">
        <v>271</v>
      </c>
      <c r="C43" s="10">
        <v>271</v>
      </c>
      <c r="D43" s="10" t="s">
        <v>31</v>
      </c>
      <c r="E43" s="12">
        <v>0.034386260175671014</v>
      </c>
      <c r="F43" s="13" t="s">
        <v>162</v>
      </c>
    </row>
    <row r="44" spans="1:6" s="19" customFormat="1" ht="12.75">
      <c r="A44" s="15"/>
      <c r="B44" s="16"/>
      <c r="C44" s="15"/>
      <c r="D44" s="15" t="s">
        <v>32</v>
      </c>
      <c r="E44" s="17">
        <v>0.02338544573368049</v>
      </c>
      <c r="F44" s="13"/>
    </row>
    <row r="45" spans="1:6" s="19" customFormat="1" ht="9.75" customHeight="1">
      <c r="A45" s="15"/>
      <c r="B45" s="16"/>
      <c r="C45" s="15"/>
      <c r="D45" s="15"/>
      <c r="E45" s="17"/>
      <c r="F45" s="18"/>
    </row>
    <row r="46" spans="1:6" ht="12.75">
      <c r="A46" s="10">
        <v>10</v>
      </c>
      <c r="B46" s="11">
        <v>131</v>
      </c>
      <c r="C46" s="10">
        <v>131</v>
      </c>
      <c r="D46" s="10" t="str">
        <f>CONCATENATE("DERRY COOPERATIVE"," / ","SAU ",A46)</f>
        <v>DERRY COOPERATIVE / SAU 10</v>
      </c>
      <c r="E46" s="12">
        <v>0.009696991590405496</v>
      </c>
      <c r="F46" s="13" t="s">
        <v>162</v>
      </c>
    </row>
    <row r="47" spans="1:6" s="19" customFormat="1" ht="9.75" customHeight="1">
      <c r="A47" s="15"/>
      <c r="B47" s="16"/>
      <c r="C47" s="15"/>
      <c r="D47" s="15"/>
      <c r="E47" s="17"/>
      <c r="F47" s="18"/>
    </row>
    <row r="48" spans="1:6" ht="12.75">
      <c r="A48" s="10">
        <v>11</v>
      </c>
      <c r="B48" s="11">
        <v>141</v>
      </c>
      <c r="C48" s="10">
        <v>141</v>
      </c>
      <c r="D48" s="10" t="str">
        <f>CONCATENATE("DOVER"," / ","SAU ",A48)</f>
        <v>DOVER / SAU 11</v>
      </c>
      <c r="E48" s="12">
        <v>0.02999541346786437</v>
      </c>
      <c r="F48" s="13" t="s">
        <v>162</v>
      </c>
    </row>
    <row r="49" spans="1:6" s="19" customFormat="1" ht="9.75" customHeight="1">
      <c r="A49" s="15"/>
      <c r="B49" s="16"/>
      <c r="C49" s="15"/>
      <c r="D49" s="15"/>
      <c r="E49" s="17"/>
      <c r="F49" s="18"/>
    </row>
    <row r="50" spans="1:6" ht="12.75">
      <c r="A50" s="10">
        <v>12</v>
      </c>
      <c r="B50" s="11">
        <v>319</v>
      </c>
      <c r="C50" s="10">
        <v>319</v>
      </c>
      <c r="D50" s="10" t="str">
        <f>CONCATENATE("LONDONDERRY"," / ","SAU ",A50)</f>
        <v>LONDONDERRY / SAU 12</v>
      </c>
      <c r="E50" s="12">
        <v>0.03809057799315744</v>
      </c>
      <c r="F50" s="13" t="s">
        <v>162</v>
      </c>
    </row>
    <row r="51" spans="1:6" s="19" customFormat="1" ht="9.75" customHeight="1">
      <c r="A51" s="15"/>
      <c r="B51" s="16"/>
      <c r="C51" s="15"/>
      <c r="D51" s="15"/>
      <c r="E51" s="17"/>
      <c r="F51" s="18"/>
    </row>
    <row r="52" spans="1:6" ht="12.75">
      <c r="A52" s="10">
        <v>13</v>
      </c>
      <c r="B52" s="11">
        <v>187</v>
      </c>
      <c r="C52" s="10">
        <v>187</v>
      </c>
      <c r="D52" s="10" t="s">
        <v>33</v>
      </c>
      <c r="E52" s="12">
        <v>0.03669948805864029</v>
      </c>
      <c r="F52" s="13" t="s">
        <v>162</v>
      </c>
    </row>
    <row r="53" spans="1:6" ht="12.75">
      <c r="A53" s="10">
        <v>13</v>
      </c>
      <c r="B53" s="11">
        <v>333</v>
      </c>
      <c r="C53" s="10">
        <v>333</v>
      </c>
      <c r="D53" s="10" t="s">
        <v>34</v>
      </c>
      <c r="E53" s="12">
        <v>0.04729455330009052</v>
      </c>
      <c r="F53" s="13" t="s">
        <v>162</v>
      </c>
    </row>
    <row r="54" spans="1:6" ht="12.75">
      <c r="A54" s="10">
        <v>13</v>
      </c>
      <c r="B54" s="11">
        <v>525</v>
      </c>
      <c r="C54" s="10">
        <v>525</v>
      </c>
      <c r="D54" s="10" t="s">
        <v>35</v>
      </c>
      <c r="E54" s="12">
        <v>0.0357848558716162</v>
      </c>
      <c r="F54" s="13" t="s">
        <v>162</v>
      </c>
    </row>
    <row r="55" spans="1:6" s="19" customFormat="1" ht="12.75">
      <c r="A55" s="15"/>
      <c r="B55" s="16"/>
      <c r="C55" s="15"/>
      <c r="D55" s="15" t="s">
        <v>36</v>
      </c>
      <c r="E55" s="17">
        <v>0.04057411200109498</v>
      </c>
      <c r="F55" s="18"/>
    </row>
    <row r="56" spans="1:6" s="19" customFormat="1" ht="9.75" customHeight="1">
      <c r="A56" s="15"/>
      <c r="B56" s="16"/>
      <c r="C56" s="15"/>
      <c r="D56" s="15"/>
      <c r="E56" s="17"/>
      <c r="F56" s="18"/>
    </row>
    <row r="57" spans="1:6" ht="12.75">
      <c r="A57" s="10">
        <v>14</v>
      </c>
      <c r="B57" s="11">
        <v>165</v>
      </c>
      <c r="C57" s="10">
        <v>165</v>
      </c>
      <c r="D57" s="10" t="str">
        <f>CONCATENATE("EPPING"," / ","SAU ",A57)</f>
        <v>EPPING / SAU 14</v>
      </c>
      <c r="E57" s="12">
        <v>0.02576357526694103</v>
      </c>
      <c r="F57" s="13" t="s">
        <v>162</v>
      </c>
    </row>
    <row r="58" spans="1:6" s="19" customFormat="1" ht="9.75" customHeight="1">
      <c r="A58" s="15"/>
      <c r="B58" s="16"/>
      <c r="C58" s="15"/>
      <c r="D58" s="15"/>
      <c r="E58" s="17"/>
      <c r="F58" s="18"/>
    </row>
    <row r="59" spans="1:6" ht="12.75">
      <c r="A59" s="10">
        <v>15</v>
      </c>
      <c r="B59" s="11">
        <v>29</v>
      </c>
      <c r="C59" s="10">
        <v>29</v>
      </c>
      <c r="D59" s="10" t="s">
        <v>37</v>
      </c>
      <c r="E59" s="12">
        <v>0.01676721124035269</v>
      </c>
      <c r="F59" s="13" t="s">
        <v>162</v>
      </c>
    </row>
    <row r="60" spans="1:6" ht="12.75">
      <c r="A60" s="10">
        <v>15</v>
      </c>
      <c r="B60" s="11">
        <v>79</v>
      </c>
      <c r="C60" s="10">
        <v>79</v>
      </c>
      <c r="D60" s="10" t="s">
        <v>38</v>
      </c>
      <c r="E60" s="12">
        <v>0.025995603242006896</v>
      </c>
      <c r="F60" s="13" t="s">
        <v>162</v>
      </c>
    </row>
    <row r="61" spans="1:6" ht="12.75">
      <c r="A61" s="10">
        <v>15</v>
      </c>
      <c r="B61" s="11">
        <v>261</v>
      </c>
      <c r="C61" s="10">
        <v>261</v>
      </c>
      <c r="D61" s="10" t="s">
        <v>39</v>
      </c>
      <c r="E61" s="12">
        <v>0.014428810163421754</v>
      </c>
      <c r="F61" s="13" t="s">
        <v>162</v>
      </c>
    </row>
    <row r="62" spans="1:6" s="19" customFormat="1" ht="12.75">
      <c r="A62" s="15"/>
      <c r="B62" s="16"/>
      <c r="C62" s="15"/>
      <c r="D62" s="15" t="s">
        <v>40</v>
      </c>
      <c r="E62" s="17">
        <v>0.016769953684470987</v>
      </c>
      <c r="F62" s="18"/>
    </row>
    <row r="63" spans="1:6" s="19" customFormat="1" ht="9.75" customHeight="1">
      <c r="A63" s="15"/>
      <c r="B63" s="16"/>
      <c r="C63" s="15"/>
      <c r="D63" s="15"/>
      <c r="E63" s="17"/>
      <c r="F63" s="18"/>
    </row>
    <row r="64" spans="1:6" ht="12.75">
      <c r="A64" s="10">
        <v>16</v>
      </c>
      <c r="B64" s="11">
        <v>63</v>
      </c>
      <c r="C64" s="10">
        <v>63</v>
      </c>
      <c r="D64" s="10" t="s">
        <v>41</v>
      </c>
      <c r="E64" s="12">
        <v>0.024515277757635956</v>
      </c>
      <c r="F64" s="13" t="s">
        <v>162</v>
      </c>
    </row>
    <row r="65" spans="1:6" ht="12.75">
      <c r="A65" s="10">
        <v>16</v>
      </c>
      <c r="B65" s="11">
        <v>153</v>
      </c>
      <c r="C65" s="10">
        <v>153</v>
      </c>
      <c r="D65" s="10" t="s">
        <v>42</v>
      </c>
      <c r="E65" s="12">
        <v>0.026682551575396694</v>
      </c>
      <c r="F65" s="13" t="s">
        <v>162</v>
      </c>
    </row>
    <row r="66" spans="1:6" ht="12.75">
      <c r="A66" s="10">
        <v>16</v>
      </c>
      <c r="B66" s="11">
        <v>172</v>
      </c>
      <c r="C66" s="10">
        <v>0</v>
      </c>
      <c r="D66" s="10" t="s">
        <v>43</v>
      </c>
      <c r="E66" s="12">
        <v>0.03254882427820293</v>
      </c>
      <c r="F66" s="13" t="s">
        <v>162</v>
      </c>
    </row>
    <row r="67" spans="1:6" ht="12.75">
      <c r="A67" s="10">
        <v>16</v>
      </c>
      <c r="B67" s="11">
        <v>173</v>
      </c>
      <c r="C67" s="10">
        <v>173</v>
      </c>
      <c r="D67" s="10" t="s">
        <v>44</v>
      </c>
      <c r="E67" s="12">
        <v>0.019178368973321765</v>
      </c>
      <c r="F67" s="13" t="s">
        <v>162</v>
      </c>
    </row>
    <row r="68" spans="1:6" ht="12.75">
      <c r="A68" s="10">
        <v>16</v>
      </c>
      <c r="B68" s="11">
        <v>281</v>
      </c>
      <c r="C68" s="10">
        <v>281</v>
      </c>
      <c r="D68" s="10" t="s">
        <v>45</v>
      </c>
      <c r="E68" s="12">
        <v>0.017516492559471863</v>
      </c>
      <c r="F68" s="13" t="s">
        <v>162</v>
      </c>
    </row>
    <row r="69" spans="1:6" ht="12.75">
      <c r="A69" s="10">
        <v>16</v>
      </c>
      <c r="B69" s="11">
        <v>387</v>
      </c>
      <c r="C69" s="10">
        <v>387</v>
      </c>
      <c r="D69" s="10" t="s">
        <v>46</v>
      </c>
      <c r="E69" s="12">
        <v>0.02300271307586187</v>
      </c>
      <c r="F69" s="13" t="s">
        <v>162</v>
      </c>
    </row>
    <row r="70" spans="1:6" ht="12.75">
      <c r="A70" s="10">
        <v>16</v>
      </c>
      <c r="B70" s="11">
        <v>511</v>
      </c>
      <c r="C70" s="10">
        <v>511</v>
      </c>
      <c r="D70" s="10" t="s">
        <v>47</v>
      </c>
      <c r="E70" s="12">
        <v>0.020021534682321956</v>
      </c>
      <c r="F70" s="13" t="s">
        <v>162</v>
      </c>
    </row>
    <row r="71" spans="1:6" s="19" customFormat="1" ht="12.75">
      <c r="A71" s="15"/>
      <c r="B71" s="16"/>
      <c r="C71" s="15"/>
      <c r="D71" s="15" t="s">
        <v>48</v>
      </c>
      <c r="E71" s="17">
        <v>0.02655778654542078</v>
      </c>
      <c r="F71" s="18"/>
    </row>
    <row r="72" spans="1:6" s="19" customFormat="1" ht="9.75" customHeight="1">
      <c r="A72" s="15"/>
      <c r="B72" s="16"/>
      <c r="C72" s="15"/>
      <c r="D72" s="15"/>
      <c r="E72" s="17"/>
      <c r="F72" s="18"/>
    </row>
    <row r="73" spans="1:6" ht="12.75">
      <c r="A73" s="10">
        <v>17</v>
      </c>
      <c r="B73" s="11">
        <v>476</v>
      </c>
      <c r="C73" s="10">
        <v>0</v>
      </c>
      <c r="D73" s="10" t="str">
        <f>CONCATENATE("SANBORN REGIONAL"," / ","SAU ",A73)</f>
        <v>SANBORN REGIONAL / SAU 17</v>
      </c>
      <c r="E73" s="12">
        <v>0.042000818888540924</v>
      </c>
      <c r="F73" s="13" t="s">
        <v>162</v>
      </c>
    </row>
    <row r="74" spans="1:6" s="19" customFormat="1" ht="9.75" customHeight="1">
      <c r="A74" s="15"/>
      <c r="B74" s="16"/>
      <c r="C74" s="15"/>
      <c r="D74" s="15"/>
      <c r="E74" s="17"/>
      <c r="F74" s="18"/>
    </row>
    <row r="75" spans="1:6" ht="12.75">
      <c r="A75" s="10">
        <v>18</v>
      </c>
      <c r="B75" s="11">
        <v>185</v>
      </c>
      <c r="C75" s="10">
        <v>185</v>
      </c>
      <c r="D75" s="10" t="s">
        <v>49</v>
      </c>
      <c r="E75" s="12">
        <v>0.04680157797955528</v>
      </c>
      <c r="F75" s="13" t="s">
        <v>162</v>
      </c>
    </row>
    <row r="76" spans="1:252" ht="12.75">
      <c r="A76" s="10">
        <v>18</v>
      </c>
      <c r="B76" s="11">
        <v>247</v>
      </c>
      <c r="C76" s="10">
        <v>247</v>
      </c>
      <c r="D76" s="10" t="s">
        <v>50</v>
      </c>
      <c r="E76" s="12">
        <v>0.05848723983789991</v>
      </c>
      <c r="F76" s="13" t="s">
        <v>162</v>
      </c>
      <c r="K76" s="14"/>
      <c r="L76" s="20"/>
      <c r="Q76" s="14"/>
      <c r="R76" s="20"/>
      <c r="W76" s="14"/>
      <c r="X76" s="20"/>
      <c r="AC76" s="14"/>
      <c r="AD76" s="20"/>
      <c r="AI76" s="14"/>
      <c r="AJ76" s="20"/>
      <c r="AO76" s="14"/>
      <c r="AP76" s="20"/>
      <c r="AU76" s="14"/>
      <c r="AV76" s="20"/>
      <c r="BA76" s="14"/>
      <c r="BB76" s="20"/>
      <c r="BG76" s="14"/>
      <c r="BH76" s="20"/>
      <c r="BM76" s="14"/>
      <c r="BN76" s="20"/>
      <c r="BS76" s="14"/>
      <c r="BT76" s="20"/>
      <c r="BY76" s="14"/>
      <c r="BZ76" s="20"/>
      <c r="CE76" s="14"/>
      <c r="CF76" s="20"/>
      <c r="CK76" s="14"/>
      <c r="CL76" s="20"/>
      <c r="CQ76" s="14"/>
      <c r="CR76" s="20"/>
      <c r="CW76" s="14"/>
      <c r="CX76" s="20"/>
      <c r="DC76" s="14"/>
      <c r="DD76" s="20"/>
      <c r="DI76" s="14"/>
      <c r="DJ76" s="20"/>
      <c r="DO76" s="14"/>
      <c r="DP76" s="20"/>
      <c r="DU76" s="14"/>
      <c r="DV76" s="20"/>
      <c r="EA76" s="14"/>
      <c r="EB76" s="20"/>
      <c r="EG76" s="14"/>
      <c r="EH76" s="20"/>
      <c r="EM76" s="14"/>
      <c r="EN76" s="20"/>
      <c r="ES76" s="14"/>
      <c r="ET76" s="20"/>
      <c r="EY76" s="14"/>
      <c r="EZ76" s="20"/>
      <c r="FE76" s="14"/>
      <c r="FF76" s="20"/>
      <c r="FK76" s="14"/>
      <c r="FL76" s="20"/>
      <c r="FQ76" s="14"/>
      <c r="FR76" s="20"/>
      <c r="FW76" s="14"/>
      <c r="FX76" s="20"/>
      <c r="GC76" s="14"/>
      <c r="GD76" s="20"/>
      <c r="GI76" s="14"/>
      <c r="GJ76" s="20"/>
      <c r="GO76" s="14"/>
      <c r="GP76" s="20"/>
      <c r="GU76" s="14"/>
      <c r="GV76" s="20"/>
      <c r="HA76" s="14"/>
      <c r="HB76" s="20"/>
      <c r="HG76" s="14"/>
      <c r="HH76" s="20"/>
      <c r="HM76" s="14"/>
      <c r="HN76" s="20"/>
      <c r="HS76" s="14"/>
      <c r="HT76" s="20"/>
      <c r="HY76" s="14"/>
      <c r="HZ76" s="20"/>
      <c r="IE76" s="14"/>
      <c r="IF76" s="20"/>
      <c r="IK76" s="14"/>
      <c r="IL76" s="20"/>
      <c r="IQ76" s="14"/>
      <c r="IR76" s="20"/>
    </row>
    <row r="77" spans="1:7" s="19" customFormat="1" ht="12.75">
      <c r="A77" s="15"/>
      <c r="B77" s="16"/>
      <c r="C77" s="15"/>
      <c r="D77" s="15" t="s">
        <v>51</v>
      </c>
      <c r="E77" s="17">
        <v>0.04797105636983066</v>
      </c>
      <c r="F77" s="18"/>
      <c r="G77" s="21"/>
    </row>
    <row r="78" spans="1:6" s="19" customFormat="1" ht="9.75" customHeight="1">
      <c r="A78" s="15"/>
      <c r="B78" s="16"/>
      <c r="C78" s="15"/>
      <c r="D78" s="15"/>
      <c r="E78" s="17"/>
      <c r="F78" s="18"/>
    </row>
    <row r="79" spans="1:6" ht="12.75">
      <c r="A79" s="10">
        <v>19</v>
      </c>
      <c r="B79" s="11">
        <v>149</v>
      </c>
      <c r="C79" s="10">
        <v>149</v>
      </c>
      <c r="D79" s="10" t="s">
        <v>52</v>
      </c>
      <c r="E79" s="12">
        <v>0.016352176182276367</v>
      </c>
      <c r="F79" s="13" t="s">
        <v>162</v>
      </c>
    </row>
    <row r="80" spans="1:6" ht="12.75">
      <c r="A80" s="10">
        <v>19</v>
      </c>
      <c r="B80" s="11">
        <v>377</v>
      </c>
      <c r="C80" s="10">
        <v>377</v>
      </c>
      <c r="D80" s="10" t="s">
        <v>53</v>
      </c>
      <c r="E80" s="12">
        <v>0.012343908395341718</v>
      </c>
      <c r="F80" s="13" t="s">
        <v>162</v>
      </c>
    </row>
    <row r="81" spans="1:6" s="19" customFormat="1" ht="12.75">
      <c r="A81" s="15"/>
      <c r="B81" s="16"/>
      <c r="C81" s="15"/>
      <c r="D81" s="15" t="s">
        <v>54</v>
      </c>
      <c r="E81" s="17">
        <v>0.014770264052027773</v>
      </c>
      <c r="F81" s="18"/>
    </row>
    <row r="82" spans="1:6" s="19" customFormat="1" ht="9.75" customHeight="1">
      <c r="A82" s="15"/>
      <c r="B82" s="16"/>
      <c r="C82" s="15"/>
      <c r="D82" s="15"/>
      <c r="E82" s="17"/>
      <c r="F82" s="18"/>
    </row>
    <row r="83" spans="1:6" ht="12.75">
      <c r="A83" s="10">
        <v>20</v>
      </c>
      <c r="B83" s="11">
        <v>147</v>
      </c>
      <c r="C83" s="10">
        <v>147</v>
      </c>
      <c r="D83" s="10" t="s">
        <v>55</v>
      </c>
      <c r="E83" s="12">
        <v>0.036419811246682685</v>
      </c>
      <c r="F83" s="13" t="s">
        <v>162</v>
      </c>
    </row>
    <row r="84" spans="1:6" ht="12.75">
      <c r="A84" s="10">
        <v>20</v>
      </c>
      <c r="B84" s="11">
        <v>171</v>
      </c>
      <c r="C84" s="10">
        <v>171</v>
      </c>
      <c r="D84" s="10" t="s">
        <v>56</v>
      </c>
      <c r="E84" s="12">
        <v>0.10829761138568775</v>
      </c>
      <c r="F84" s="13" t="s">
        <v>162</v>
      </c>
    </row>
    <row r="85" spans="1:7" ht="12.75">
      <c r="A85" s="10">
        <v>20</v>
      </c>
      <c r="B85" s="11">
        <v>203</v>
      </c>
      <c r="C85" s="10">
        <v>201</v>
      </c>
      <c r="D85" s="10" t="s">
        <v>57</v>
      </c>
      <c r="E85" s="12">
        <v>0.04846854308316587</v>
      </c>
      <c r="F85" s="13" t="s">
        <v>162</v>
      </c>
      <c r="G85" s="21"/>
    </row>
    <row r="86" spans="1:6" ht="12.75">
      <c r="A86" s="10">
        <v>20</v>
      </c>
      <c r="B86" s="11">
        <v>355</v>
      </c>
      <c r="C86" s="10">
        <v>355</v>
      </c>
      <c r="D86" s="10" t="s">
        <v>58</v>
      </c>
      <c r="E86" s="12">
        <v>0.029998812924007637</v>
      </c>
      <c r="F86" s="13" t="s">
        <v>162</v>
      </c>
    </row>
    <row r="87" spans="1:7" s="19" customFormat="1" ht="12.75">
      <c r="A87" s="15"/>
      <c r="B87" s="16"/>
      <c r="C87" s="15"/>
      <c r="D87" s="15" t="s">
        <v>59</v>
      </c>
      <c r="E87" s="17">
        <v>0.04399547704931096</v>
      </c>
      <c r="F87" s="18"/>
      <c r="G87" s="21"/>
    </row>
    <row r="88" spans="1:6" s="19" customFormat="1" ht="9.75" customHeight="1">
      <c r="A88" s="15"/>
      <c r="B88" s="16"/>
      <c r="C88" s="15"/>
      <c r="D88" s="15"/>
      <c r="E88" s="17"/>
      <c r="F88" s="18"/>
    </row>
    <row r="89" spans="1:6" ht="12.75">
      <c r="A89" s="10">
        <v>21</v>
      </c>
      <c r="B89" s="11">
        <v>227</v>
      </c>
      <c r="C89" s="10">
        <v>227</v>
      </c>
      <c r="D89" s="10" t="s">
        <v>60</v>
      </c>
      <c r="E89" s="12">
        <v>0.011592112441826835</v>
      </c>
      <c r="F89" s="13" t="s">
        <v>162</v>
      </c>
    </row>
    <row r="90" spans="1:6" ht="12.75">
      <c r="A90" s="10">
        <v>21</v>
      </c>
      <c r="B90" s="11">
        <v>405</v>
      </c>
      <c r="C90" s="10">
        <v>405</v>
      </c>
      <c r="D90" s="10" t="s">
        <v>61</v>
      </c>
      <c r="E90" s="12">
        <v>0.010328118545401095</v>
      </c>
      <c r="F90" s="13" t="s">
        <v>162</v>
      </c>
    </row>
    <row r="91" spans="1:6" ht="12.75">
      <c r="A91" s="10">
        <v>21</v>
      </c>
      <c r="B91" s="11">
        <v>485</v>
      </c>
      <c r="C91" s="10">
        <v>485</v>
      </c>
      <c r="D91" s="10" t="s">
        <v>62</v>
      </c>
      <c r="E91" s="12">
        <v>0.016474338192265264</v>
      </c>
      <c r="F91" s="13" t="s">
        <v>162</v>
      </c>
    </row>
    <row r="92" spans="1:6" ht="12.75">
      <c r="A92" s="10">
        <v>21</v>
      </c>
      <c r="B92" s="11">
        <v>495</v>
      </c>
      <c r="C92" s="10">
        <v>495</v>
      </c>
      <c r="D92" s="10" t="s">
        <v>63</v>
      </c>
      <c r="E92" s="12">
        <v>0.015235008296792899</v>
      </c>
      <c r="F92" s="13" t="s">
        <v>162</v>
      </c>
    </row>
    <row r="93" spans="1:6" ht="12.75">
      <c r="A93" s="10">
        <v>21</v>
      </c>
      <c r="B93" s="11">
        <v>581</v>
      </c>
      <c r="C93" s="10">
        <v>0</v>
      </c>
      <c r="D93" s="10" t="s">
        <v>64</v>
      </c>
      <c r="E93" s="12">
        <v>0.015344725437721156</v>
      </c>
      <c r="F93" s="13" t="s">
        <v>162</v>
      </c>
    </row>
    <row r="94" spans="1:6" s="19" customFormat="1" ht="12.75">
      <c r="A94" s="15"/>
      <c r="B94" s="16"/>
      <c r="C94" s="15"/>
      <c r="D94" s="15" t="s">
        <v>65</v>
      </c>
      <c r="E94" s="17">
        <v>0.01318240714588871</v>
      </c>
      <c r="F94" s="18"/>
    </row>
    <row r="95" spans="1:6" s="19" customFormat="1" ht="9.75" customHeight="1">
      <c r="A95" s="15"/>
      <c r="B95" s="16"/>
      <c r="C95" s="15"/>
      <c r="D95" s="15"/>
      <c r="E95" s="17"/>
      <c r="F95" s="18"/>
    </row>
    <row r="96" spans="1:6" ht="12.75">
      <c r="A96" s="10">
        <v>23</v>
      </c>
      <c r="B96" s="11">
        <v>39</v>
      </c>
      <c r="C96" s="10">
        <v>39</v>
      </c>
      <c r="D96" s="10" t="s">
        <v>66</v>
      </c>
      <c r="E96" s="12">
        <v>0</v>
      </c>
      <c r="F96" s="13" t="s">
        <v>162</v>
      </c>
    </row>
    <row r="97" spans="1:6" ht="12.75">
      <c r="A97" s="10">
        <v>23</v>
      </c>
      <c r="B97" s="11">
        <v>47</v>
      </c>
      <c r="C97" s="10">
        <v>47</v>
      </c>
      <c r="D97" s="10" t="s">
        <v>67</v>
      </c>
      <c r="E97" s="12">
        <v>0.02012223515715949</v>
      </c>
      <c r="F97" s="13" t="s">
        <v>162</v>
      </c>
    </row>
    <row r="98" spans="1:6" ht="12.75">
      <c r="A98" s="10">
        <v>23</v>
      </c>
      <c r="B98" s="11">
        <v>238</v>
      </c>
      <c r="C98" s="10">
        <v>0</v>
      </c>
      <c r="D98" s="10" t="s">
        <v>68</v>
      </c>
      <c r="E98" s="12">
        <v>0.0642862087188561</v>
      </c>
      <c r="F98" s="13" t="s">
        <v>162</v>
      </c>
    </row>
    <row r="99" spans="1:6" ht="12.75">
      <c r="A99" s="10">
        <v>23</v>
      </c>
      <c r="B99" s="11">
        <v>435</v>
      </c>
      <c r="C99" s="10">
        <v>435</v>
      </c>
      <c r="D99" s="10" t="s">
        <v>69</v>
      </c>
      <c r="E99" s="12">
        <v>0.07564490233566123</v>
      </c>
      <c r="F99" s="13" t="s">
        <v>162</v>
      </c>
    </row>
    <row r="100" spans="1:6" ht="12.75">
      <c r="A100" s="10">
        <v>23</v>
      </c>
      <c r="B100" s="11">
        <v>549</v>
      </c>
      <c r="C100" s="10">
        <v>549</v>
      </c>
      <c r="D100" s="10" t="s">
        <v>70</v>
      </c>
      <c r="E100" s="12">
        <v>0.04452746491884203</v>
      </c>
      <c r="F100" s="13" t="s">
        <v>162</v>
      </c>
    </row>
    <row r="101" spans="1:6" s="19" customFormat="1" ht="12.75">
      <c r="A101" s="15"/>
      <c r="B101" s="16"/>
      <c r="C101" s="15"/>
      <c r="D101" s="15" t="s">
        <v>71</v>
      </c>
      <c r="E101" s="17">
        <v>0.05095302556070977</v>
      </c>
      <c r="F101" s="18"/>
    </row>
    <row r="102" spans="1:6" s="19" customFormat="1" ht="9.75" customHeight="1">
      <c r="A102" s="15"/>
      <c r="B102" s="16"/>
      <c r="C102" s="15"/>
      <c r="D102" s="15"/>
      <c r="E102" s="17"/>
      <c r="F102" s="18"/>
    </row>
    <row r="103" spans="1:6" ht="12.75">
      <c r="A103" s="10">
        <v>24</v>
      </c>
      <c r="B103" s="11">
        <v>245</v>
      </c>
      <c r="C103" s="10">
        <v>245</v>
      </c>
      <c r="D103" s="10" t="s">
        <v>72</v>
      </c>
      <c r="E103" s="12">
        <v>0.02474909350888379</v>
      </c>
      <c r="F103" s="13" t="s">
        <v>162</v>
      </c>
    </row>
    <row r="104" spans="1:6" ht="12.75">
      <c r="A104" s="10">
        <v>24</v>
      </c>
      <c r="B104" s="11">
        <v>275</v>
      </c>
      <c r="C104" s="10">
        <v>0</v>
      </c>
      <c r="D104" s="10" t="s">
        <v>73</v>
      </c>
      <c r="E104" s="12">
        <v>0.025263773921417425</v>
      </c>
      <c r="F104" s="13" t="s">
        <v>162</v>
      </c>
    </row>
    <row r="105" spans="1:6" ht="12.75">
      <c r="A105" s="10">
        <v>24</v>
      </c>
      <c r="B105" s="11">
        <v>503</v>
      </c>
      <c r="C105" s="10">
        <v>503</v>
      </c>
      <c r="D105" s="10" t="s">
        <v>74</v>
      </c>
      <c r="E105" s="12">
        <v>0.045583290768831664</v>
      </c>
      <c r="F105" s="13" t="s">
        <v>162</v>
      </c>
    </row>
    <row r="106" spans="1:6" ht="12.75">
      <c r="A106" s="10">
        <v>24</v>
      </c>
      <c r="B106" s="11">
        <v>555</v>
      </c>
      <c r="C106" s="10">
        <v>555</v>
      </c>
      <c r="D106" s="10" t="s">
        <v>75</v>
      </c>
      <c r="E106" s="12">
        <v>0.03268222407678221</v>
      </c>
      <c r="F106" s="13" t="s">
        <v>162</v>
      </c>
    </row>
    <row r="107" spans="1:6" s="19" customFormat="1" ht="12.75">
      <c r="A107" s="15"/>
      <c r="B107" s="16"/>
      <c r="C107" s="15"/>
      <c r="D107" s="15" t="s">
        <v>76</v>
      </c>
      <c r="E107" s="17">
        <v>0.02889373384399576</v>
      </c>
      <c r="F107" s="18"/>
    </row>
    <row r="108" spans="1:6" s="19" customFormat="1" ht="9.75" customHeight="1">
      <c r="A108" s="15"/>
      <c r="B108" s="16"/>
      <c r="C108" s="15"/>
      <c r="D108" s="15"/>
      <c r="E108" s="17"/>
      <c r="F108" s="18"/>
    </row>
    <row r="109" spans="1:6" ht="12.75">
      <c r="A109" s="10">
        <v>25</v>
      </c>
      <c r="B109" s="11">
        <v>41</v>
      </c>
      <c r="C109" s="10">
        <v>41</v>
      </c>
      <c r="D109" s="10" t="str">
        <f>CONCATENATE("BEDFORD"," / ","SAU ",A109)</f>
        <v>BEDFORD / SAU 25</v>
      </c>
      <c r="E109" s="12">
        <v>0.020309584613410158</v>
      </c>
      <c r="F109" s="13" t="s">
        <v>162</v>
      </c>
    </row>
    <row r="110" spans="1:6" ht="9.75" customHeight="1">
      <c r="A110" s="10"/>
      <c r="B110" s="11"/>
      <c r="C110" s="10"/>
      <c r="D110" s="10"/>
      <c r="E110" s="12"/>
      <c r="F110" s="13"/>
    </row>
    <row r="111" spans="1:6" ht="12.75">
      <c r="A111" s="10">
        <v>26</v>
      </c>
      <c r="B111" s="11">
        <v>351</v>
      </c>
      <c r="C111" s="10">
        <v>351</v>
      </c>
      <c r="D111" s="10" t="str">
        <f>CONCATENATE("MERRIMACK"," / ","SAU ",A111)</f>
        <v>MERRIMACK / SAU 26</v>
      </c>
      <c r="E111" s="12">
        <v>0.03230843529195981</v>
      </c>
      <c r="F111" s="13" t="s">
        <v>162</v>
      </c>
    </row>
    <row r="112" spans="1:6" ht="9.75" customHeight="1">
      <c r="A112" s="10"/>
      <c r="B112" s="11"/>
      <c r="C112" s="10"/>
      <c r="D112" s="10"/>
      <c r="E112" s="12"/>
      <c r="F112" s="13"/>
    </row>
    <row r="113" spans="1:6" s="22" customFormat="1" ht="12.75">
      <c r="A113" s="10">
        <v>27</v>
      </c>
      <c r="B113" s="11">
        <v>315</v>
      </c>
      <c r="C113" s="10">
        <v>315</v>
      </c>
      <c r="D113" s="10" t="str">
        <f>CONCATENATE("LITCHFIELD"," / ","SAU ",A113)</f>
        <v>LITCHFIELD / SAU 27</v>
      </c>
      <c r="E113" s="12">
        <v>0.04960808500121338</v>
      </c>
      <c r="F113" s="13" t="s">
        <v>162</v>
      </c>
    </row>
    <row r="114" spans="1:6" s="22" customFormat="1" ht="9.75" customHeight="1">
      <c r="A114" s="10"/>
      <c r="B114" s="11"/>
      <c r="C114" s="10"/>
      <c r="D114" s="10"/>
      <c r="E114" s="12"/>
      <c r="F114" s="13"/>
    </row>
    <row r="115" spans="1:6" ht="12.75">
      <c r="A115" s="10">
        <v>28</v>
      </c>
      <c r="B115" s="11">
        <v>425</v>
      </c>
      <c r="C115" s="10">
        <v>425</v>
      </c>
      <c r="D115" s="10" t="str">
        <f>CONCATENATE("PELHAM"," / ","SAU ",A115)</f>
        <v>PELHAM / SAU 28</v>
      </c>
      <c r="E115" s="12">
        <v>0.0704702943369047</v>
      </c>
      <c r="F115" s="13" t="s">
        <v>162</v>
      </c>
    </row>
    <row r="116" spans="1:6" s="19" customFormat="1" ht="9.75" customHeight="1">
      <c r="A116" s="15"/>
      <c r="B116" s="16"/>
      <c r="C116" s="15"/>
      <c r="D116" s="15"/>
      <c r="E116" s="17"/>
      <c r="F116" s="18"/>
    </row>
    <row r="117" spans="1:6" ht="12.75">
      <c r="A117" s="10">
        <v>29</v>
      </c>
      <c r="B117" s="11">
        <v>95</v>
      </c>
      <c r="C117" s="10">
        <v>95</v>
      </c>
      <c r="D117" s="10" t="s">
        <v>77</v>
      </c>
      <c r="E117" s="12">
        <v>0.05991985450331818</v>
      </c>
      <c r="F117" s="13" t="s">
        <v>162</v>
      </c>
    </row>
    <row r="118" spans="1:6" ht="12.75">
      <c r="A118" s="10">
        <v>29</v>
      </c>
      <c r="B118" s="11">
        <v>235</v>
      </c>
      <c r="C118" s="10">
        <v>235</v>
      </c>
      <c r="D118" s="10" t="s">
        <v>78</v>
      </c>
      <c r="E118" s="12">
        <v>0.05036381367527475</v>
      </c>
      <c r="F118" s="13" t="s">
        <v>162</v>
      </c>
    </row>
    <row r="119" spans="1:6" ht="12.75">
      <c r="A119" s="10">
        <v>29</v>
      </c>
      <c r="B119" s="11">
        <v>279</v>
      </c>
      <c r="C119" s="10">
        <v>279</v>
      </c>
      <c r="D119" s="10" t="s">
        <v>79</v>
      </c>
      <c r="E119" s="12">
        <v>0.038395016191167405</v>
      </c>
      <c r="F119" s="13" t="s">
        <v>162</v>
      </c>
    </row>
    <row r="120" spans="1:6" ht="12.75">
      <c r="A120" s="10">
        <v>29</v>
      </c>
      <c r="B120" s="11">
        <v>339</v>
      </c>
      <c r="C120" s="10">
        <v>339</v>
      </c>
      <c r="D120" s="10" t="s">
        <v>80</v>
      </c>
      <c r="E120" s="12">
        <v>0.059263282451780856</v>
      </c>
      <c r="F120" s="13" t="s">
        <v>162</v>
      </c>
    </row>
    <row r="121" spans="1:6" ht="12.75">
      <c r="A121" s="10">
        <v>29</v>
      </c>
      <c r="B121" s="11">
        <v>341</v>
      </c>
      <c r="C121" s="10">
        <v>341</v>
      </c>
      <c r="D121" s="10" t="s">
        <v>81</v>
      </c>
      <c r="E121" s="12">
        <v>0.04570691949101343</v>
      </c>
      <c r="F121" s="13" t="s">
        <v>162</v>
      </c>
    </row>
    <row r="122" spans="1:6" ht="12.75">
      <c r="A122" s="10">
        <v>29</v>
      </c>
      <c r="B122" s="11">
        <v>375</v>
      </c>
      <c r="C122" s="10">
        <v>375</v>
      </c>
      <c r="D122" s="10" t="s">
        <v>82</v>
      </c>
      <c r="E122" s="12">
        <v>0.051031972139637116</v>
      </c>
      <c r="F122" s="13" t="s">
        <v>162</v>
      </c>
    </row>
    <row r="123" spans="1:6" ht="12.75">
      <c r="A123" s="10">
        <v>29</v>
      </c>
      <c r="B123" s="11">
        <v>563</v>
      </c>
      <c r="C123" s="10">
        <v>563</v>
      </c>
      <c r="D123" s="10" t="s">
        <v>83</v>
      </c>
      <c r="E123" s="12">
        <v>0.06421814018063665</v>
      </c>
      <c r="F123" s="13" t="s">
        <v>162</v>
      </c>
    </row>
    <row r="124" spans="1:6" s="19" customFormat="1" ht="12.75">
      <c r="A124" s="15"/>
      <c r="B124" s="16"/>
      <c r="C124" s="15"/>
      <c r="D124" s="15" t="s">
        <v>84</v>
      </c>
      <c r="E124" s="17">
        <v>0.043148530329007305</v>
      </c>
      <c r="F124" s="18"/>
    </row>
    <row r="125" spans="1:6" s="19" customFormat="1" ht="9.75" customHeight="1">
      <c r="A125" s="15"/>
      <c r="B125" s="16"/>
      <c r="C125" s="15"/>
      <c r="D125" s="15"/>
      <c r="E125" s="17"/>
      <c r="F125" s="18"/>
    </row>
    <row r="126" spans="1:6" s="22" customFormat="1" ht="12.75">
      <c r="A126" s="10">
        <v>30</v>
      </c>
      <c r="B126" s="11">
        <v>285</v>
      </c>
      <c r="C126" s="10">
        <v>285</v>
      </c>
      <c r="D126" s="10" t="str">
        <f>CONCATENATE("LACONIA"," / ","SAU ",A126)</f>
        <v>LACONIA / SAU 30</v>
      </c>
      <c r="E126" s="12">
        <v>0.03928286486941064</v>
      </c>
      <c r="F126" s="13" t="s">
        <v>162</v>
      </c>
    </row>
    <row r="127" spans="1:6" s="19" customFormat="1" ht="9.75" customHeight="1">
      <c r="A127" s="15"/>
      <c r="B127" s="16"/>
      <c r="C127" s="15"/>
      <c r="D127" s="15"/>
      <c r="E127" s="17"/>
      <c r="F127" s="18"/>
    </row>
    <row r="128" spans="1:6" ht="12.75">
      <c r="A128" s="10">
        <v>31</v>
      </c>
      <c r="B128" s="11">
        <v>399</v>
      </c>
      <c r="C128" s="10">
        <v>399</v>
      </c>
      <c r="D128" s="10" t="str">
        <f>CONCATENATE("NEWMARKET"," / ","SAU ",A128)</f>
        <v>NEWMARKET / SAU 31</v>
      </c>
      <c r="E128" s="12">
        <v>0.024391193350670862</v>
      </c>
      <c r="F128" s="13" t="s">
        <v>162</v>
      </c>
    </row>
    <row r="129" spans="1:6" s="19" customFormat="1" ht="9.75" customHeight="1">
      <c r="A129" s="15"/>
      <c r="B129" s="16"/>
      <c r="C129" s="15"/>
      <c r="D129" s="15"/>
      <c r="E129" s="17"/>
      <c r="F129" s="18"/>
    </row>
    <row r="130" spans="1:6" ht="12.75">
      <c r="A130" s="10">
        <v>32</v>
      </c>
      <c r="B130" s="11">
        <v>441</v>
      </c>
      <c r="C130" s="10">
        <v>441</v>
      </c>
      <c r="D130" s="10" t="str">
        <f>CONCATENATE("PLAINFIELD"," / ","SAU ",A130)</f>
        <v>PLAINFIELD / SAU 32</v>
      </c>
      <c r="E130" s="12">
        <v>0.03299336284758</v>
      </c>
      <c r="F130" s="13" t="s">
        <v>162</v>
      </c>
    </row>
    <row r="131" spans="1:6" s="19" customFormat="1" ht="9.75" customHeight="1">
      <c r="A131" s="15"/>
      <c r="B131" s="16"/>
      <c r="C131" s="15"/>
      <c r="D131" s="15"/>
      <c r="E131" s="17"/>
      <c r="F131" s="18"/>
    </row>
    <row r="132" spans="1:6" ht="12.75">
      <c r="A132" s="10">
        <v>33</v>
      </c>
      <c r="B132" s="11">
        <v>453</v>
      </c>
      <c r="C132" s="10">
        <v>453</v>
      </c>
      <c r="D132" s="10" t="str">
        <f>CONCATENATE("RAYMOND"," / ","SAU ",A132)</f>
        <v>RAYMOND / SAU 33</v>
      </c>
      <c r="E132" s="12">
        <v>0.04023950002524336</v>
      </c>
      <c r="F132" s="13" t="s">
        <v>162</v>
      </c>
    </row>
    <row r="133" spans="1:6" s="19" customFormat="1" ht="9.75" customHeight="1">
      <c r="A133" s="15"/>
      <c r="B133" s="16"/>
      <c r="C133" s="15"/>
      <c r="D133" s="15"/>
      <c r="E133" s="17"/>
      <c r="F133" s="18"/>
    </row>
    <row r="134" spans="1:6" ht="12.75">
      <c r="A134" s="10">
        <v>34</v>
      </c>
      <c r="B134" s="11">
        <v>251</v>
      </c>
      <c r="C134" s="10">
        <v>0</v>
      </c>
      <c r="D134" s="10" t="s">
        <v>85</v>
      </c>
      <c r="E134" s="12">
        <v>0.05018420458254136</v>
      </c>
      <c r="F134" s="13" t="s">
        <v>162</v>
      </c>
    </row>
    <row r="135" spans="1:6" ht="12.75">
      <c r="A135" s="10">
        <v>34</v>
      </c>
      <c r="B135" s="11">
        <v>551</v>
      </c>
      <c r="C135" s="10">
        <v>551</v>
      </c>
      <c r="D135" s="10" t="s">
        <v>86</v>
      </c>
      <c r="E135" s="12">
        <v>0.062033038652700795</v>
      </c>
      <c r="F135" s="13" t="s">
        <v>162</v>
      </c>
    </row>
    <row r="136" spans="1:6" ht="12.75">
      <c r="A136" s="10">
        <v>34</v>
      </c>
      <c r="B136" s="11">
        <v>579</v>
      </c>
      <c r="C136" s="10">
        <v>579</v>
      </c>
      <c r="D136" s="10" t="s">
        <v>87</v>
      </c>
      <c r="E136" s="12">
        <v>0.04336112691940208</v>
      </c>
      <c r="F136" s="13" t="s">
        <v>163</v>
      </c>
    </row>
    <row r="137" spans="1:6" s="19" customFormat="1" ht="12.75">
      <c r="A137" s="15"/>
      <c r="B137" s="16"/>
      <c r="C137" s="15"/>
      <c r="D137" s="15" t="s">
        <v>88</v>
      </c>
      <c r="E137" s="17">
        <v>0.05118627046209815</v>
      </c>
      <c r="F137" s="18"/>
    </row>
    <row r="138" spans="1:6" s="19" customFormat="1" ht="9.75" customHeight="1">
      <c r="A138" s="15"/>
      <c r="B138" s="16"/>
      <c r="C138" s="15"/>
      <c r="D138" s="15"/>
      <c r="E138" s="17"/>
      <c r="F138" s="18"/>
    </row>
    <row r="139" spans="1:6" ht="12.75">
      <c r="A139" s="10">
        <v>35</v>
      </c>
      <c r="B139" s="11">
        <v>53</v>
      </c>
      <c r="C139" s="10">
        <v>53</v>
      </c>
      <c r="D139" s="10" t="s">
        <v>89</v>
      </c>
      <c r="E139" s="12">
        <v>0.03455919658819237</v>
      </c>
      <c r="F139" s="13" t="s">
        <v>162</v>
      </c>
    </row>
    <row r="140" spans="1:6" ht="12.75">
      <c r="A140" s="10">
        <v>35</v>
      </c>
      <c r="B140" s="11">
        <v>288</v>
      </c>
      <c r="C140" s="10">
        <v>0</v>
      </c>
      <c r="D140" s="10" t="s">
        <v>90</v>
      </c>
      <c r="E140" s="12">
        <v>0.045921537961149596</v>
      </c>
      <c r="F140" s="13" t="s">
        <v>162</v>
      </c>
    </row>
    <row r="141" spans="1:6" ht="12.75">
      <c r="A141" s="10">
        <v>35</v>
      </c>
      <c r="B141" s="11">
        <v>291</v>
      </c>
      <c r="C141" s="10">
        <v>291</v>
      </c>
      <c r="D141" s="10" t="s">
        <v>91</v>
      </c>
      <c r="E141" s="12">
        <v>0.04249520414839428</v>
      </c>
      <c r="F141" s="13" t="s">
        <v>162</v>
      </c>
    </row>
    <row r="142" spans="1:6" ht="12.75">
      <c r="A142" s="10">
        <v>35</v>
      </c>
      <c r="B142" s="11">
        <v>306</v>
      </c>
      <c r="C142" s="10">
        <v>0</v>
      </c>
      <c r="D142" s="10" t="s">
        <v>92</v>
      </c>
      <c r="E142" s="12">
        <v>0.041322332754861794</v>
      </c>
      <c r="F142" s="13" t="s">
        <v>162</v>
      </c>
    </row>
    <row r="143" spans="1:6" ht="12.75">
      <c r="A143" s="10">
        <v>35</v>
      </c>
      <c r="B143" s="11">
        <v>450</v>
      </c>
      <c r="C143" s="10">
        <v>0</v>
      </c>
      <c r="D143" s="10" t="s">
        <v>93</v>
      </c>
      <c r="E143" s="12">
        <v>0.04058774080423788</v>
      </c>
      <c r="F143" s="13" t="s">
        <v>162</v>
      </c>
    </row>
    <row r="144" spans="1:7" s="19" customFormat="1" ht="12.75">
      <c r="A144" s="15"/>
      <c r="B144" s="16"/>
      <c r="C144" s="15"/>
      <c r="D144" s="15" t="s">
        <v>94</v>
      </c>
      <c r="E144" s="17">
        <v>0.04013285476978544</v>
      </c>
      <c r="F144" s="18"/>
      <c r="G144" s="21"/>
    </row>
    <row r="145" spans="1:6" s="19" customFormat="1" ht="9.75" customHeight="1">
      <c r="A145" s="15"/>
      <c r="B145" s="16"/>
      <c r="C145" s="15"/>
      <c r="D145" s="15"/>
      <c r="E145" s="17"/>
      <c r="F145" s="18"/>
    </row>
    <row r="146" spans="1:6" ht="12.75">
      <c r="A146" s="10">
        <v>36</v>
      </c>
      <c r="B146" s="11">
        <v>568</v>
      </c>
      <c r="C146" s="10">
        <v>0</v>
      </c>
      <c r="D146" s="10" t="str">
        <f>CONCATENATE("WHITE MOUNTAINS REGIONAL"," / ","SAU ",A146)</f>
        <v>WHITE MOUNTAINS REGIONAL / SAU 36</v>
      </c>
      <c r="E146" s="12">
        <v>0.07463591147476155</v>
      </c>
      <c r="F146" s="13" t="s">
        <v>162</v>
      </c>
    </row>
    <row r="147" spans="1:6" s="19" customFormat="1" ht="9.75" customHeight="1">
      <c r="A147" s="15"/>
      <c r="B147" s="16"/>
      <c r="C147" s="15"/>
      <c r="D147" s="15"/>
      <c r="E147" s="17"/>
      <c r="F147" s="18"/>
    </row>
    <row r="148" spans="1:6" ht="12.75">
      <c r="A148" s="10">
        <v>37</v>
      </c>
      <c r="B148" s="11">
        <v>335</v>
      </c>
      <c r="C148" s="10">
        <v>335</v>
      </c>
      <c r="D148" s="10" t="str">
        <f>CONCATENATE("MANCHESTER"," / ","SAU ",A148)</f>
        <v>MANCHESTER / SAU 37</v>
      </c>
      <c r="E148" s="12">
        <v>0.027098091845868654</v>
      </c>
      <c r="F148" s="13" t="s">
        <v>162</v>
      </c>
    </row>
    <row r="149" spans="1:6" s="19" customFormat="1" ht="9.75" customHeight="1">
      <c r="A149" s="15"/>
      <c r="B149" s="16"/>
      <c r="C149" s="15"/>
      <c r="D149" s="15"/>
      <c r="E149" s="17"/>
      <c r="F149" s="18"/>
    </row>
    <row r="150" spans="1:6" ht="12.75">
      <c r="A150" s="10">
        <v>39</v>
      </c>
      <c r="B150" s="11">
        <v>17</v>
      </c>
      <c r="C150" s="10">
        <v>17</v>
      </c>
      <c r="D150" s="10" t="s">
        <v>95</v>
      </c>
      <c r="E150" s="17" t="s">
        <v>96</v>
      </c>
      <c r="F150" s="13"/>
    </row>
    <row r="151" spans="1:6" ht="12.75">
      <c r="A151" s="10">
        <v>39</v>
      </c>
      <c r="B151" s="11">
        <v>367</v>
      </c>
      <c r="C151" s="10">
        <v>367</v>
      </c>
      <c r="D151" s="10" t="s">
        <v>97</v>
      </c>
      <c r="E151" s="17" t="s">
        <v>96</v>
      </c>
      <c r="F151" s="13"/>
    </row>
    <row r="152" spans="1:6" ht="12.75">
      <c r="A152" s="10">
        <v>39</v>
      </c>
      <c r="B152" s="11">
        <v>493</v>
      </c>
      <c r="C152" s="10">
        <v>0</v>
      </c>
      <c r="D152" s="10" t="s">
        <v>98</v>
      </c>
      <c r="E152" s="17" t="s">
        <v>96</v>
      </c>
      <c r="F152" s="13"/>
    </row>
    <row r="153" spans="1:6" s="19" customFormat="1" ht="12.75">
      <c r="A153" s="15"/>
      <c r="B153" s="16"/>
      <c r="C153" s="15"/>
      <c r="D153" s="15" t="s">
        <v>99</v>
      </c>
      <c r="E153" s="17" t="s">
        <v>96</v>
      </c>
      <c r="F153" s="18"/>
    </row>
    <row r="154" spans="1:6" s="19" customFormat="1" ht="9.75" customHeight="1">
      <c r="A154" s="15"/>
      <c r="B154" s="16"/>
      <c r="C154" s="15"/>
      <c r="D154" s="15"/>
      <c r="E154" s="17"/>
      <c r="F154" s="18"/>
    </row>
    <row r="155" spans="1:6" ht="12.75">
      <c r="A155" s="10">
        <v>40</v>
      </c>
      <c r="B155" s="11">
        <v>357</v>
      </c>
      <c r="C155" s="10">
        <v>357</v>
      </c>
      <c r="D155" s="10" t="str">
        <f>CONCATENATE("MILFORD"," / ","SAU ",A155)</f>
        <v>MILFORD / SAU 40</v>
      </c>
      <c r="E155" s="12">
        <v>0.06898748010888053</v>
      </c>
      <c r="F155" s="13" t="s">
        <v>162</v>
      </c>
    </row>
    <row r="156" spans="1:6" s="19" customFormat="1" ht="9.75" customHeight="1">
      <c r="A156" s="15"/>
      <c r="B156" s="16"/>
      <c r="C156" s="15"/>
      <c r="D156" s="15"/>
      <c r="E156" s="17"/>
      <c r="F156" s="18"/>
    </row>
    <row r="157" spans="1:6" ht="12.75">
      <c r="A157" s="10">
        <v>41</v>
      </c>
      <c r="B157" s="11">
        <v>71</v>
      </c>
      <c r="C157" s="10">
        <v>71</v>
      </c>
      <c r="D157" s="10" t="s">
        <v>100</v>
      </c>
      <c r="E157" s="12">
        <v>0.0276813475667255</v>
      </c>
      <c r="F157" s="13" t="s">
        <v>162</v>
      </c>
    </row>
    <row r="158" spans="1:6" ht="12.75">
      <c r="A158" s="10">
        <v>41</v>
      </c>
      <c r="B158" s="11">
        <v>259</v>
      </c>
      <c r="C158" s="10">
        <v>259</v>
      </c>
      <c r="D158" s="10" t="s">
        <v>101</v>
      </c>
      <c r="E158" s="12">
        <v>0.013283450921462225</v>
      </c>
      <c r="F158" s="13" t="s">
        <v>162</v>
      </c>
    </row>
    <row r="159" spans="1:6" ht="12.75">
      <c r="A159" s="10">
        <v>41</v>
      </c>
      <c r="B159" s="11">
        <v>260</v>
      </c>
      <c r="C159" s="10">
        <v>0</v>
      </c>
      <c r="D159" s="10" t="s">
        <v>102</v>
      </c>
      <c r="E159" s="12">
        <v>0.031038394795901668</v>
      </c>
      <c r="F159" s="13" t="s">
        <v>162</v>
      </c>
    </row>
    <row r="160" spans="1:6" s="19" customFormat="1" ht="12.75">
      <c r="A160" s="15"/>
      <c r="B160" s="16"/>
      <c r="C160" s="15"/>
      <c r="D160" s="15" t="s">
        <v>103</v>
      </c>
      <c r="E160" s="17">
        <v>0.02818773632953142</v>
      </c>
      <c r="F160" s="18"/>
    </row>
    <row r="161" spans="1:6" s="19" customFormat="1" ht="9.75" customHeight="1">
      <c r="A161" s="15"/>
      <c r="B161" s="16"/>
      <c r="C161" s="15"/>
      <c r="D161" s="15"/>
      <c r="E161" s="17"/>
      <c r="F161" s="18"/>
    </row>
    <row r="162" spans="1:6" ht="12.75">
      <c r="A162" s="10">
        <v>42</v>
      </c>
      <c r="B162" s="11">
        <v>371</v>
      </c>
      <c r="C162" s="10">
        <v>371</v>
      </c>
      <c r="D162" s="10" t="str">
        <f>CONCATENATE("NASHUA"," / ","SAU ",A162)</f>
        <v>NASHUA / SAU 42</v>
      </c>
      <c r="E162" s="12">
        <v>0.032110616697751525</v>
      </c>
      <c r="F162" s="13" t="s">
        <v>162</v>
      </c>
    </row>
    <row r="163" spans="1:6" s="19" customFormat="1" ht="9.75" customHeight="1">
      <c r="A163" s="15"/>
      <c r="B163" s="16"/>
      <c r="C163" s="15"/>
      <c r="D163" s="15"/>
      <c r="E163" s="17"/>
      <c r="F163" s="18"/>
    </row>
    <row r="164" spans="1:6" ht="12.75">
      <c r="A164" s="10">
        <v>43</v>
      </c>
      <c r="B164" s="11">
        <v>117</v>
      </c>
      <c r="C164" s="10">
        <v>117</v>
      </c>
      <c r="D164" s="10" t="s">
        <v>104</v>
      </c>
      <c r="E164" s="12">
        <v>0.026788636067424473</v>
      </c>
      <c r="F164" s="13" t="s">
        <v>162</v>
      </c>
    </row>
    <row r="165" spans="1:6" ht="12.75">
      <c r="A165" s="10">
        <v>43</v>
      </c>
      <c r="B165" s="11">
        <v>401</v>
      </c>
      <c r="C165" s="10">
        <v>401</v>
      </c>
      <c r="D165" s="10" t="s">
        <v>105</v>
      </c>
      <c r="E165" s="12">
        <v>0.009043121794306</v>
      </c>
      <c r="F165" s="13" t="s">
        <v>162</v>
      </c>
    </row>
    <row r="166" spans="1:6" s="19" customFormat="1" ht="12.75">
      <c r="A166" s="15"/>
      <c r="B166" s="16"/>
      <c r="C166" s="15"/>
      <c r="D166" s="15" t="s">
        <v>106</v>
      </c>
      <c r="E166" s="17">
        <v>0.008654744946800906</v>
      </c>
      <c r="F166" s="18"/>
    </row>
    <row r="167" spans="1:6" s="19" customFormat="1" ht="9.75" customHeight="1">
      <c r="A167" s="15"/>
      <c r="B167" s="16"/>
      <c r="C167" s="15"/>
      <c r="D167" s="15"/>
      <c r="E167" s="17"/>
      <c r="F167" s="18"/>
    </row>
    <row r="168" spans="1:6" ht="12.75">
      <c r="A168" s="10">
        <v>44</v>
      </c>
      <c r="B168" s="11">
        <v>411</v>
      </c>
      <c r="C168" s="10">
        <v>411</v>
      </c>
      <c r="D168" s="10" t="s">
        <v>107</v>
      </c>
      <c r="E168" s="12">
        <v>0.03049504861884881</v>
      </c>
      <c r="F168" s="13" t="s">
        <v>162</v>
      </c>
    </row>
    <row r="169" spans="1:6" ht="12.75">
      <c r="A169" s="10">
        <v>44</v>
      </c>
      <c r="B169" s="11">
        <v>413</v>
      </c>
      <c r="C169" s="10">
        <v>413</v>
      </c>
      <c r="D169" s="10" t="s">
        <v>108</v>
      </c>
      <c r="E169" s="12">
        <v>0.035983835535923596</v>
      </c>
      <c r="F169" s="13" t="s">
        <v>162</v>
      </c>
    </row>
    <row r="170" spans="1:6" ht="12.75">
      <c r="A170" s="10">
        <v>44</v>
      </c>
      <c r="B170" s="11">
        <v>507</v>
      </c>
      <c r="C170" s="10">
        <v>507</v>
      </c>
      <c r="D170" s="10" t="s">
        <v>109</v>
      </c>
      <c r="E170" s="12">
        <v>0.0489436686335802</v>
      </c>
      <c r="F170" s="13" t="s">
        <v>162</v>
      </c>
    </row>
    <row r="171" spans="1:6" s="19" customFormat="1" ht="12.75">
      <c r="A171" s="15"/>
      <c r="B171" s="16"/>
      <c r="C171" s="15"/>
      <c r="D171" s="15" t="s">
        <v>110</v>
      </c>
      <c r="E171" s="17">
        <v>0.031836809097771514</v>
      </c>
      <c r="F171" s="18"/>
    </row>
    <row r="172" spans="1:6" s="19" customFormat="1" ht="9.75" customHeight="1">
      <c r="A172" s="15"/>
      <c r="B172" s="16"/>
      <c r="C172" s="15"/>
      <c r="D172" s="15"/>
      <c r="E172" s="17"/>
      <c r="F172" s="18"/>
    </row>
    <row r="173" spans="1:6" ht="12.75">
      <c r="A173" s="10">
        <v>45</v>
      </c>
      <c r="B173" s="11">
        <v>369</v>
      </c>
      <c r="C173" s="10">
        <v>369</v>
      </c>
      <c r="D173" s="10" t="str">
        <f>CONCATENATE("MOULTONBOROUGH"," / ","SAU ",A173)</f>
        <v>MOULTONBOROUGH / SAU 45</v>
      </c>
      <c r="E173" s="12">
        <v>0.02722000373252073</v>
      </c>
      <c r="F173" s="13" t="s">
        <v>162</v>
      </c>
    </row>
    <row r="174" spans="1:6" s="19" customFormat="1" ht="9.75" customHeight="1">
      <c r="A174" s="15"/>
      <c r="B174" s="16"/>
      <c r="C174" s="15"/>
      <c r="D174" s="15"/>
      <c r="E174" s="17"/>
      <c r="F174" s="18"/>
    </row>
    <row r="175" spans="1:6" ht="12.75">
      <c r="A175" s="10">
        <v>46</v>
      </c>
      <c r="B175" s="11">
        <v>19</v>
      </c>
      <c r="C175" s="10">
        <v>19</v>
      </c>
      <c r="D175" s="10" t="s">
        <v>111</v>
      </c>
      <c r="E175" s="12">
        <v>0.013790220760500486</v>
      </c>
      <c r="F175" s="13" t="s">
        <v>162</v>
      </c>
    </row>
    <row r="176" spans="1:6" ht="12.75">
      <c r="A176" s="10">
        <v>46</v>
      </c>
      <c r="B176" s="11">
        <v>352</v>
      </c>
      <c r="C176" s="10">
        <v>0</v>
      </c>
      <c r="D176" s="10" t="s">
        <v>112</v>
      </c>
      <c r="E176" s="12">
        <v>0.006237560698285029</v>
      </c>
      <c r="F176" s="13" t="s">
        <v>162</v>
      </c>
    </row>
    <row r="177" spans="1:6" s="19" customFormat="1" ht="12.75">
      <c r="A177" s="15"/>
      <c r="B177" s="16"/>
      <c r="C177" s="15"/>
      <c r="D177" s="15" t="s">
        <v>113</v>
      </c>
      <c r="E177" s="17">
        <v>0.0065984065901722256</v>
      </c>
      <c r="F177" s="18"/>
    </row>
    <row r="178" spans="1:6" s="19" customFormat="1" ht="9.75" customHeight="1">
      <c r="A178" s="15"/>
      <c r="B178" s="16"/>
      <c r="C178" s="15"/>
      <c r="D178" s="15"/>
      <c r="E178" s="17"/>
      <c r="F178" s="18"/>
    </row>
    <row r="179" spans="1:6" ht="12.75">
      <c r="A179" s="10">
        <v>47</v>
      </c>
      <c r="B179" s="11">
        <v>274</v>
      </c>
      <c r="C179" s="10">
        <v>0</v>
      </c>
      <c r="D179" s="10" t="str">
        <f>CONCATENATE("JAFFREY-RINDGE COOPERATIVE"," / ","SAU ",A179)</f>
        <v>JAFFREY-RINDGE COOPERATIVE / SAU 47</v>
      </c>
      <c r="E179" s="12">
        <v>0.05117202614544146</v>
      </c>
      <c r="F179" s="13" t="s">
        <v>162</v>
      </c>
    </row>
    <row r="180" spans="1:6" s="19" customFormat="1" ht="9.75" customHeight="1">
      <c r="A180" s="15"/>
      <c r="B180" s="16"/>
      <c r="C180" s="15"/>
      <c r="D180" s="15"/>
      <c r="E180" s="17"/>
      <c r="F180" s="18"/>
    </row>
    <row r="181" spans="1:6" ht="12.75">
      <c r="A181" s="10">
        <v>48</v>
      </c>
      <c r="B181" s="11">
        <v>75</v>
      </c>
      <c r="C181" s="10">
        <v>75</v>
      </c>
      <c r="D181" s="10" t="s">
        <v>114</v>
      </c>
      <c r="E181" s="12">
        <v>0.02362191109294348</v>
      </c>
      <c r="F181" s="13" t="s">
        <v>162</v>
      </c>
    </row>
    <row r="182" spans="1:6" ht="12.75">
      <c r="A182" s="10">
        <v>48</v>
      </c>
      <c r="B182" s="11">
        <v>162</v>
      </c>
      <c r="C182" s="10">
        <v>162</v>
      </c>
      <c r="D182" s="10" t="s">
        <v>115</v>
      </c>
      <c r="E182" s="12">
        <v>0.007372647055707975</v>
      </c>
      <c r="F182" s="13" t="s">
        <v>162</v>
      </c>
    </row>
    <row r="183" spans="1:6" ht="12.75">
      <c r="A183" s="10">
        <v>48</v>
      </c>
      <c r="B183" s="11">
        <v>257</v>
      </c>
      <c r="C183" s="10">
        <v>257</v>
      </c>
      <c r="D183" s="10" t="s">
        <v>116</v>
      </c>
      <c r="E183" s="12">
        <v>0.026975894550643562</v>
      </c>
      <c r="F183" s="13" t="s">
        <v>162</v>
      </c>
    </row>
    <row r="184" spans="1:6" ht="12.75">
      <c r="A184" s="10">
        <v>48</v>
      </c>
      <c r="B184" s="11">
        <v>428</v>
      </c>
      <c r="C184" s="10">
        <v>0</v>
      </c>
      <c r="D184" s="10" t="s">
        <v>117</v>
      </c>
      <c r="E184" s="12">
        <v>0.05897147072779419</v>
      </c>
      <c r="F184" s="13" t="s">
        <v>162</v>
      </c>
    </row>
    <row r="185" spans="1:6" ht="12.75">
      <c r="A185" s="10">
        <v>48</v>
      </c>
      <c r="B185" s="11">
        <v>447</v>
      </c>
      <c r="C185" s="10">
        <v>447</v>
      </c>
      <c r="D185" s="10" t="s">
        <v>118</v>
      </c>
      <c r="E185" s="12">
        <v>0.028438494916255184</v>
      </c>
      <c r="F185" s="13" t="s">
        <v>162</v>
      </c>
    </row>
    <row r="186" spans="1:6" ht="12.75">
      <c r="A186" s="10">
        <v>48</v>
      </c>
      <c r="B186" s="11">
        <v>467</v>
      </c>
      <c r="C186" s="10">
        <v>467</v>
      </c>
      <c r="D186" s="10" t="s">
        <v>119</v>
      </c>
      <c r="E186" s="12">
        <v>0.017766032340867984</v>
      </c>
      <c r="F186" s="13" t="s">
        <v>162</v>
      </c>
    </row>
    <row r="187" spans="1:6" ht="12.75">
      <c r="A187" s="10">
        <v>48</v>
      </c>
      <c r="B187" s="11">
        <v>531</v>
      </c>
      <c r="C187" s="10">
        <v>531</v>
      </c>
      <c r="D187" s="10" t="s">
        <v>120</v>
      </c>
      <c r="E187" s="12">
        <v>0.01913392627120567</v>
      </c>
      <c r="F187" s="13" t="s">
        <v>162</v>
      </c>
    </row>
    <row r="188" spans="1:6" ht="12.75">
      <c r="A188" s="10">
        <v>48</v>
      </c>
      <c r="B188" s="11">
        <v>553</v>
      </c>
      <c r="C188" s="10">
        <v>553</v>
      </c>
      <c r="D188" s="10" t="s">
        <v>121</v>
      </c>
      <c r="E188" s="12">
        <v>0.0379537235662935</v>
      </c>
      <c r="F188" s="13" t="s">
        <v>162</v>
      </c>
    </row>
    <row r="189" spans="1:6" ht="12.75">
      <c r="A189" s="10">
        <v>48</v>
      </c>
      <c r="B189" s="11">
        <v>559</v>
      </c>
      <c r="C189" s="10">
        <v>559</v>
      </c>
      <c r="D189" s="10" t="s">
        <v>122</v>
      </c>
      <c r="E189" s="12">
        <v>0.02144104877552405</v>
      </c>
      <c r="F189" s="13" t="s">
        <v>162</v>
      </c>
    </row>
    <row r="190" spans="1:6" s="19" customFormat="1" ht="12.75">
      <c r="A190" s="15"/>
      <c r="B190" s="16"/>
      <c r="C190" s="15"/>
      <c r="D190" s="15" t="s">
        <v>123</v>
      </c>
      <c r="E190" s="17">
        <v>0.03483189017993863</v>
      </c>
      <c r="F190" s="18"/>
    </row>
    <row r="191" spans="1:6" s="19" customFormat="1" ht="9.75" customHeight="1">
      <c r="A191" s="15"/>
      <c r="B191" s="16"/>
      <c r="C191" s="15"/>
      <c r="D191" s="15"/>
      <c r="E191" s="17"/>
      <c r="F191" s="18"/>
    </row>
    <row r="192" spans="1:6" ht="12.75">
      <c r="A192" s="10">
        <v>49</v>
      </c>
      <c r="B192" s="11">
        <v>208</v>
      </c>
      <c r="C192" s="10">
        <v>0</v>
      </c>
      <c r="D192" s="10" t="str">
        <f>CONCATENATE("GOVERNOR WENTWORTH REGIONAL"," / ","SAU ",A192)</f>
        <v>GOVERNOR WENTWORTH REGIONAL / SAU 49</v>
      </c>
      <c r="E192" s="12">
        <v>0.013248125995618334</v>
      </c>
      <c r="F192" s="13" t="s">
        <v>162</v>
      </c>
    </row>
    <row r="193" spans="1:6" s="19" customFormat="1" ht="9.75" customHeight="1">
      <c r="A193" s="15"/>
      <c r="B193" s="16"/>
      <c r="C193" s="15"/>
      <c r="D193" s="15"/>
      <c r="E193" s="17"/>
      <c r="F193" s="18"/>
    </row>
    <row r="194" spans="1:6" ht="12.75">
      <c r="A194" s="10">
        <v>50</v>
      </c>
      <c r="B194" s="11">
        <v>215</v>
      </c>
      <c r="C194" s="10">
        <v>215</v>
      </c>
      <c r="D194" s="10" t="s">
        <v>124</v>
      </c>
      <c r="E194" s="12">
        <v>0.029658585186449742</v>
      </c>
      <c r="F194" s="13" t="s">
        <v>162</v>
      </c>
    </row>
    <row r="195" spans="1:6" ht="12.75">
      <c r="A195" s="10">
        <v>50</v>
      </c>
      <c r="B195" s="11">
        <v>381</v>
      </c>
      <c r="C195" s="10">
        <v>381</v>
      </c>
      <c r="D195" s="10" t="s">
        <v>125</v>
      </c>
      <c r="E195" s="12">
        <v>0.039093412762530616</v>
      </c>
      <c r="F195" s="13" t="s">
        <v>162</v>
      </c>
    </row>
    <row r="196" spans="1:6" ht="12.75">
      <c r="A196" s="10">
        <v>50</v>
      </c>
      <c r="B196" s="11">
        <v>391</v>
      </c>
      <c r="C196" s="10">
        <v>391</v>
      </c>
      <c r="D196" s="10" t="s">
        <v>126</v>
      </c>
      <c r="E196" s="12">
        <v>0.06456204329432448</v>
      </c>
      <c r="F196" s="13" t="s">
        <v>162</v>
      </c>
    </row>
    <row r="197" spans="1:6" ht="12.75">
      <c r="A197" s="10">
        <v>50</v>
      </c>
      <c r="B197" s="11">
        <v>471</v>
      </c>
      <c r="C197" s="10">
        <v>471</v>
      </c>
      <c r="D197" s="10" t="s">
        <v>127</v>
      </c>
      <c r="E197" s="12">
        <v>0.03745729360759816</v>
      </c>
      <c r="F197" s="13" t="s">
        <v>162</v>
      </c>
    </row>
    <row r="198" spans="1:6" s="19" customFormat="1" ht="12.75">
      <c r="A198" s="15"/>
      <c r="B198" s="16"/>
      <c r="C198" s="15"/>
      <c r="D198" s="15" t="s">
        <v>128</v>
      </c>
      <c r="E198" s="17">
        <v>0.036670249551614034</v>
      </c>
      <c r="F198" s="18"/>
    </row>
    <row r="199" spans="1:6" s="19" customFormat="1" ht="9.75" customHeight="1">
      <c r="A199" s="15"/>
      <c r="B199" s="16"/>
      <c r="C199" s="15"/>
      <c r="D199" s="15"/>
      <c r="E199" s="17"/>
      <c r="F199" s="18"/>
    </row>
    <row r="200" spans="1:6" ht="12.75">
      <c r="A200" s="10">
        <v>51</v>
      </c>
      <c r="B200" s="11">
        <v>439</v>
      </c>
      <c r="C200" s="10">
        <v>439</v>
      </c>
      <c r="D200" s="10" t="str">
        <f>CONCATENATE("PITTSFIELD"," / ","SAU ",A200)</f>
        <v>PITTSFIELD / SAU 51</v>
      </c>
      <c r="E200" s="12">
        <v>0.01179656574847397</v>
      </c>
      <c r="F200" s="13" t="s">
        <v>162</v>
      </c>
    </row>
    <row r="201" spans="1:6" ht="9.75" customHeight="1">
      <c r="A201" s="10"/>
      <c r="B201" s="11"/>
      <c r="C201" s="10"/>
      <c r="D201" s="10"/>
      <c r="E201" s="12"/>
      <c r="F201" s="13"/>
    </row>
    <row r="202" spans="1:6" ht="12.75">
      <c r="A202" s="10">
        <v>52</v>
      </c>
      <c r="B202" s="11">
        <v>449</v>
      </c>
      <c r="C202" s="10">
        <v>449</v>
      </c>
      <c r="D202" s="10" t="str">
        <f>CONCATENATE("PORTSMOUTH"," / ","SAU ",A202)</f>
        <v>PORTSMOUTH / SAU 52</v>
      </c>
      <c r="E202" s="12">
        <v>0.04697053679555317</v>
      </c>
      <c r="F202" s="13" t="s">
        <v>163</v>
      </c>
    </row>
    <row r="203" spans="1:6" s="19" customFormat="1" ht="9.75" customHeight="1">
      <c r="A203" s="15"/>
      <c r="B203" s="16"/>
      <c r="C203" s="15"/>
      <c r="D203" s="15"/>
      <c r="E203" s="17"/>
      <c r="F203" s="18"/>
    </row>
    <row r="204" spans="1:6" ht="12.75">
      <c r="A204" s="10">
        <v>53</v>
      </c>
      <c r="B204" s="11">
        <v>9</v>
      </c>
      <c r="C204" s="10">
        <v>9</v>
      </c>
      <c r="D204" s="10" t="s">
        <v>129</v>
      </c>
      <c r="E204" s="12">
        <v>0.015870649271926295</v>
      </c>
      <c r="F204" s="13" t="s">
        <v>162</v>
      </c>
    </row>
    <row r="205" spans="1:6" ht="12.75">
      <c r="A205" s="10">
        <v>53</v>
      </c>
      <c r="B205" s="11">
        <v>99</v>
      </c>
      <c r="C205" s="10">
        <v>99</v>
      </c>
      <c r="D205" s="10" t="s">
        <v>130</v>
      </c>
      <c r="E205" s="12">
        <v>0.022318309336287125</v>
      </c>
      <c r="F205" s="13" t="s">
        <v>162</v>
      </c>
    </row>
    <row r="206" spans="1:6" ht="12.75">
      <c r="A206" s="10">
        <v>53</v>
      </c>
      <c r="B206" s="11">
        <v>127</v>
      </c>
      <c r="C206" s="10">
        <v>127</v>
      </c>
      <c r="D206" s="10" t="s">
        <v>131</v>
      </c>
      <c r="E206" s="12">
        <v>0.019124211237031386</v>
      </c>
      <c r="F206" s="13" t="s">
        <v>162</v>
      </c>
    </row>
    <row r="207" spans="1:6" ht="12.75">
      <c r="A207" s="10">
        <v>53</v>
      </c>
      <c r="B207" s="11">
        <v>167</v>
      </c>
      <c r="C207" s="10">
        <v>167</v>
      </c>
      <c r="D207" s="10" t="s">
        <v>132</v>
      </c>
      <c r="E207" s="12">
        <v>0.03007262181793385</v>
      </c>
      <c r="F207" s="13" t="s">
        <v>162</v>
      </c>
    </row>
    <row r="208" spans="1:6" ht="12.75">
      <c r="A208" s="10">
        <v>53</v>
      </c>
      <c r="B208" s="11">
        <v>427</v>
      </c>
      <c r="C208" s="10">
        <v>427</v>
      </c>
      <c r="D208" s="10" t="s">
        <v>133</v>
      </c>
      <c r="E208" s="12">
        <v>0.020307826454246076</v>
      </c>
      <c r="F208" s="13" t="s">
        <v>162</v>
      </c>
    </row>
    <row r="209" spans="1:6" s="19" customFormat="1" ht="12.75">
      <c r="A209" s="15"/>
      <c r="B209" s="16"/>
      <c r="C209" s="15"/>
      <c r="D209" s="15" t="s">
        <v>134</v>
      </c>
      <c r="E209" s="17">
        <v>0.020023588114629322</v>
      </c>
      <c r="F209" s="18"/>
    </row>
    <row r="210" spans="1:6" s="19" customFormat="1" ht="9.75" customHeight="1">
      <c r="A210" s="15"/>
      <c r="B210" s="16"/>
      <c r="C210" s="15"/>
      <c r="D210" s="15"/>
      <c r="E210" s="17"/>
      <c r="F210" s="18"/>
    </row>
    <row r="211" spans="1:6" ht="12.75">
      <c r="A211" s="10">
        <v>54</v>
      </c>
      <c r="B211" s="11">
        <v>461</v>
      </c>
      <c r="C211" s="10">
        <v>461</v>
      </c>
      <c r="D211" s="10" t="str">
        <f>CONCATENATE("ROCHESTER"," / ","SAU ",A211)</f>
        <v>ROCHESTER / SAU 54</v>
      </c>
      <c r="E211" s="12">
        <v>0.026230030234255734</v>
      </c>
      <c r="F211" s="13" t="s">
        <v>162</v>
      </c>
    </row>
    <row r="212" spans="1:6" s="19" customFormat="1" ht="9.75" customHeight="1">
      <c r="A212" s="15"/>
      <c r="B212" s="16"/>
      <c r="C212" s="15"/>
      <c r="D212" s="15"/>
      <c r="E212" s="17"/>
      <c r="F212" s="18"/>
    </row>
    <row r="213" spans="1:7" ht="12.75">
      <c r="A213" s="10">
        <v>55</v>
      </c>
      <c r="B213" s="11">
        <v>223</v>
      </c>
      <c r="C213" s="10">
        <v>223</v>
      </c>
      <c r="D213" s="10" t="s">
        <v>135</v>
      </c>
      <c r="E213" s="12">
        <v>0.012538860023958529</v>
      </c>
      <c r="F213" s="13" t="s">
        <v>162</v>
      </c>
      <c r="G213" s="21"/>
    </row>
    <row r="214" spans="1:6" ht="12.75">
      <c r="A214" s="10">
        <v>55</v>
      </c>
      <c r="B214" s="11">
        <v>534</v>
      </c>
      <c r="C214" s="10">
        <v>0</v>
      </c>
      <c r="D214" s="10" t="s">
        <v>136</v>
      </c>
      <c r="E214" s="12">
        <v>0.037427578566574186</v>
      </c>
      <c r="F214" s="13" t="s">
        <v>162</v>
      </c>
    </row>
    <row r="215" spans="1:7" s="19" customFormat="1" ht="12.75">
      <c r="A215" s="15"/>
      <c r="B215" s="16"/>
      <c r="C215" s="15"/>
      <c r="D215" s="15" t="s">
        <v>137</v>
      </c>
      <c r="E215" s="17">
        <v>0.031023312894835526</v>
      </c>
      <c r="F215" s="18"/>
      <c r="G215" s="21"/>
    </row>
    <row r="216" spans="1:7" s="19" customFormat="1" ht="9.75" customHeight="1">
      <c r="A216" s="15"/>
      <c r="B216" s="16"/>
      <c r="C216" s="15"/>
      <c r="D216" s="15"/>
      <c r="E216" s="17"/>
      <c r="F216" s="18"/>
      <c r="G216" s="21"/>
    </row>
    <row r="217" spans="1:6" ht="12.75">
      <c r="A217" s="10">
        <v>56</v>
      </c>
      <c r="B217" s="11">
        <v>463</v>
      </c>
      <c r="C217" s="10">
        <v>463</v>
      </c>
      <c r="D217" s="10" t="s">
        <v>138</v>
      </c>
      <c r="E217" s="12">
        <v>0.014972064192585595</v>
      </c>
      <c r="F217" s="13" t="s">
        <v>162</v>
      </c>
    </row>
    <row r="218" spans="1:6" ht="12.75">
      <c r="A218" s="10">
        <v>56</v>
      </c>
      <c r="B218" s="11">
        <v>491</v>
      </c>
      <c r="C218" s="10">
        <v>491</v>
      </c>
      <c r="D218" s="10" t="s">
        <v>139</v>
      </c>
      <c r="E218" s="12">
        <v>0.045688947100747085</v>
      </c>
      <c r="F218" s="13" t="s">
        <v>162</v>
      </c>
    </row>
    <row r="219" spans="1:6" s="19" customFormat="1" ht="12.75">
      <c r="A219" s="15"/>
      <c r="B219" s="16"/>
      <c r="C219" s="15"/>
      <c r="D219" s="15" t="s">
        <v>140</v>
      </c>
      <c r="E219" s="17">
        <v>0.040578386919644674</v>
      </c>
      <c r="F219" s="18"/>
    </row>
    <row r="220" spans="1:6" s="19" customFormat="1" ht="9.75" customHeight="1">
      <c r="A220" s="15"/>
      <c r="B220" s="16"/>
      <c r="C220" s="15"/>
      <c r="D220" s="15"/>
      <c r="E220" s="17"/>
      <c r="F220" s="18"/>
    </row>
    <row r="221" spans="1:6" ht="12" customHeight="1">
      <c r="A221" s="10">
        <v>57</v>
      </c>
      <c r="B221" s="11">
        <v>473</v>
      </c>
      <c r="C221" s="10">
        <v>473</v>
      </c>
      <c r="D221" s="10" t="str">
        <f>CONCATENATE("SALEM"," / ","SAU ",A221)</f>
        <v>SALEM / SAU 57</v>
      </c>
      <c r="E221" s="12">
        <v>0.02594527252223381</v>
      </c>
      <c r="F221" s="13" t="s">
        <v>162</v>
      </c>
    </row>
    <row r="222" spans="1:6" s="19" customFormat="1" ht="9.75" customHeight="1">
      <c r="A222" s="15"/>
      <c r="B222" s="16"/>
      <c r="C222" s="15"/>
      <c r="D222" s="15"/>
      <c r="E222" s="17"/>
      <c r="F222" s="18"/>
    </row>
    <row r="223" spans="1:6" ht="12.75">
      <c r="A223" s="10">
        <v>58</v>
      </c>
      <c r="B223" s="11">
        <v>407</v>
      </c>
      <c r="C223" s="10">
        <v>407</v>
      </c>
      <c r="D223" s="10" t="s">
        <v>141</v>
      </c>
      <c r="E223" s="12">
        <v>0.03937813630849614</v>
      </c>
      <c r="F223" s="13" t="s">
        <v>162</v>
      </c>
    </row>
    <row r="224" spans="1:6" ht="12.75">
      <c r="A224" s="10">
        <v>58</v>
      </c>
      <c r="B224" s="11">
        <v>499</v>
      </c>
      <c r="C224" s="10">
        <v>499</v>
      </c>
      <c r="D224" s="10" t="s">
        <v>142</v>
      </c>
      <c r="E224" s="12">
        <v>0.07866657527360797</v>
      </c>
      <c r="F224" s="13" t="s">
        <v>162</v>
      </c>
    </row>
    <row r="225" spans="1:6" ht="12.75">
      <c r="A225" s="10">
        <v>58</v>
      </c>
      <c r="B225" s="11">
        <v>509</v>
      </c>
      <c r="C225" s="10">
        <v>509</v>
      </c>
      <c r="D225" s="10" t="s">
        <v>143</v>
      </c>
      <c r="E225" s="12">
        <v>0.028314003118867812</v>
      </c>
      <c r="F225" s="13" t="s">
        <v>162</v>
      </c>
    </row>
    <row r="226" spans="1:6" s="19" customFormat="1" ht="12.75">
      <c r="A226" s="15"/>
      <c r="B226" s="16"/>
      <c r="C226" s="15"/>
      <c r="D226" s="15" t="s">
        <v>144</v>
      </c>
      <c r="E226" s="17">
        <v>0.04186473046560457</v>
      </c>
      <c r="F226" s="18"/>
    </row>
    <row r="227" spans="1:6" s="19" customFormat="1" ht="9.75" customHeight="1">
      <c r="A227" s="15"/>
      <c r="B227" s="16"/>
      <c r="C227" s="15"/>
      <c r="D227" s="15"/>
      <c r="E227" s="17"/>
      <c r="F227" s="18"/>
    </row>
    <row r="228" spans="1:6" ht="12.75">
      <c r="A228" s="10">
        <v>59</v>
      </c>
      <c r="B228" s="11">
        <v>582</v>
      </c>
      <c r="C228" s="10">
        <v>0</v>
      </c>
      <c r="D228" s="10" t="str">
        <f>CONCATENATE("WINNISQUAM REGIONAL"," / ","SAU ",A228)</f>
        <v>WINNISQUAM REGIONAL / SAU 59</v>
      </c>
      <c r="E228" s="12">
        <v>0.04458600374743955</v>
      </c>
      <c r="F228" s="13" t="s">
        <v>162</v>
      </c>
    </row>
    <row r="229" spans="1:6" ht="9.75" customHeight="1">
      <c r="A229" s="10"/>
      <c r="B229" s="11"/>
      <c r="C229" s="10"/>
      <c r="D229" s="10"/>
      <c r="E229" s="12"/>
      <c r="F229" s="13"/>
    </row>
    <row r="230" spans="1:6" ht="12.75">
      <c r="A230" s="10">
        <v>60</v>
      </c>
      <c r="B230" s="11">
        <v>174</v>
      </c>
      <c r="C230" s="10">
        <v>0</v>
      </c>
      <c r="D230" s="10" t="str">
        <f>CONCATENATE("FALL MOUNTAIN REGIONAL"," / ","SAU ",A230)</f>
        <v>FALL MOUNTAIN REGIONAL / SAU 60</v>
      </c>
      <c r="E230" s="12">
        <v>0.013847632774459643</v>
      </c>
      <c r="F230" s="13" t="s">
        <v>162</v>
      </c>
    </row>
    <row r="231" spans="1:6" s="19" customFormat="1" ht="9.75" customHeight="1">
      <c r="A231" s="15"/>
      <c r="B231" s="16"/>
      <c r="C231" s="15"/>
      <c r="D231" s="15"/>
      <c r="E231" s="17"/>
      <c r="F231" s="18"/>
    </row>
    <row r="232" spans="1:6" ht="12.75">
      <c r="A232" s="10">
        <v>61</v>
      </c>
      <c r="B232" s="11">
        <v>175</v>
      </c>
      <c r="C232" s="10">
        <v>175</v>
      </c>
      <c r="D232" s="10" t="s">
        <v>145</v>
      </c>
      <c r="E232" s="12">
        <v>0.03391515417061559</v>
      </c>
      <c r="F232" s="13" t="s">
        <v>162</v>
      </c>
    </row>
    <row r="233" spans="1:6" ht="12.75">
      <c r="A233" s="10">
        <v>61</v>
      </c>
      <c r="B233" s="11">
        <v>353</v>
      </c>
      <c r="C233" s="10">
        <v>353</v>
      </c>
      <c r="D233" s="10" t="s">
        <v>146</v>
      </c>
      <c r="E233" s="12">
        <v>0.017383815590093617</v>
      </c>
      <c r="F233" s="13" t="s">
        <v>162</v>
      </c>
    </row>
    <row r="234" spans="1:6" s="19" customFormat="1" ht="12.75">
      <c r="A234" s="15"/>
      <c r="B234" s="16"/>
      <c r="C234" s="15"/>
      <c r="D234" s="15" t="s">
        <v>147</v>
      </c>
      <c r="E234" s="17">
        <v>0.038842725917247564</v>
      </c>
      <c r="F234" s="18"/>
    </row>
    <row r="235" spans="1:6" s="19" customFormat="1" ht="9.75" customHeight="1">
      <c r="A235" s="15"/>
      <c r="B235" s="16"/>
      <c r="C235" s="15"/>
      <c r="D235" s="15"/>
      <c r="E235" s="17"/>
      <c r="F235" s="18"/>
    </row>
    <row r="236" spans="1:6" ht="12.75">
      <c r="A236" s="10">
        <v>62</v>
      </c>
      <c r="B236" s="11">
        <v>343</v>
      </c>
      <c r="C236" s="10">
        <v>0</v>
      </c>
      <c r="D236" s="10" t="str">
        <f>CONCATENATE("MASCOMA VALLEY REGIONAL"," / ","SAU ",A236)</f>
        <v>MASCOMA VALLEY REGIONAL / SAU 62</v>
      </c>
      <c r="E236" s="12">
        <v>0.05784576700048361</v>
      </c>
      <c r="F236" s="13" t="s">
        <v>162</v>
      </c>
    </row>
    <row r="237" spans="1:6" s="19" customFormat="1" ht="9.75" customHeight="1">
      <c r="A237" s="15"/>
      <c r="B237" s="16"/>
      <c r="C237" s="15"/>
      <c r="D237" s="15"/>
      <c r="E237" s="17"/>
      <c r="F237" s="18"/>
    </row>
    <row r="238" spans="1:6" ht="12.75">
      <c r="A238" s="10">
        <v>63</v>
      </c>
      <c r="B238" s="11">
        <v>572</v>
      </c>
      <c r="C238" s="10">
        <v>0</v>
      </c>
      <c r="D238" s="10" t="str">
        <f>CONCATENATE("WILTON-LYNDEBOROUGH COOP"," / ","SAU ",A238)</f>
        <v>WILTON-LYNDEBOROUGH COOP / SAU 63</v>
      </c>
      <c r="E238" s="17" t="s">
        <v>96</v>
      </c>
      <c r="F238" s="13"/>
    </row>
    <row r="239" spans="1:7" s="19" customFormat="1" ht="9.75" customHeight="1">
      <c r="A239" s="15"/>
      <c r="B239" s="16"/>
      <c r="C239" s="15"/>
      <c r="D239" s="15"/>
      <c r="E239" s="17"/>
      <c r="F239" s="18"/>
      <c r="G239" s="21"/>
    </row>
    <row r="240" spans="1:6" ht="12.75">
      <c r="A240" s="10">
        <v>64</v>
      </c>
      <c r="B240" s="11">
        <v>359</v>
      </c>
      <c r="C240" s="10">
        <v>359</v>
      </c>
      <c r="D240" s="10" t="s">
        <v>148</v>
      </c>
      <c r="E240" s="12">
        <v>0.03045642597208013</v>
      </c>
      <c r="F240" s="13" t="s">
        <v>162</v>
      </c>
    </row>
    <row r="241" spans="1:6" ht="12.75">
      <c r="A241" s="10">
        <v>64</v>
      </c>
      <c r="B241" s="11">
        <v>543</v>
      </c>
      <c r="C241" s="10">
        <v>543</v>
      </c>
      <c r="D241" s="10" t="s">
        <v>149</v>
      </c>
      <c r="E241" s="12">
        <v>0.05845300056436947</v>
      </c>
      <c r="F241" s="13" t="s">
        <v>162</v>
      </c>
    </row>
    <row r="242" spans="1:6" s="19" customFormat="1" ht="12.75">
      <c r="A242" s="15"/>
      <c r="B242" s="16"/>
      <c r="C242" s="15"/>
      <c r="D242" s="15" t="s">
        <v>150</v>
      </c>
      <c r="E242" s="17">
        <v>0.04496018271401813</v>
      </c>
      <c r="F242" s="18"/>
    </row>
    <row r="243" spans="1:6" s="19" customFormat="1" ht="9.75" customHeight="1">
      <c r="A243" s="15"/>
      <c r="B243" s="16"/>
      <c r="C243" s="15"/>
      <c r="D243" s="15"/>
      <c r="E243" s="17"/>
      <c r="F243" s="18"/>
    </row>
    <row r="244" spans="1:6" ht="12.75">
      <c r="A244" s="10">
        <v>65</v>
      </c>
      <c r="B244" s="11">
        <v>276</v>
      </c>
      <c r="C244" s="10">
        <v>0</v>
      </c>
      <c r="D244" s="10" t="str">
        <f>CONCATENATE("KEARSARGE REGIONAL"," / ","SAU ",A244)</f>
        <v>KEARSARGE REGIONAL / SAU 65</v>
      </c>
      <c r="E244" s="12">
        <v>0.02723521164611721</v>
      </c>
      <c r="F244" s="13" t="s">
        <v>162</v>
      </c>
    </row>
    <row r="245" spans="1:6" ht="9.75" customHeight="1">
      <c r="A245" s="10"/>
      <c r="B245" s="11"/>
      <c r="C245" s="10"/>
      <c r="D245" s="10"/>
      <c r="E245" s="12"/>
      <c r="F245" s="13"/>
    </row>
    <row r="246" spans="1:6" ht="12.75">
      <c r="A246" s="10">
        <v>66</v>
      </c>
      <c r="B246" s="11">
        <v>263</v>
      </c>
      <c r="C246" s="10">
        <v>263</v>
      </c>
      <c r="D246" s="10" t="str">
        <f>CONCATENATE("HOPKINTON"," / ","SAU ",A246)</f>
        <v>HOPKINTON / SAU 66</v>
      </c>
      <c r="E246" s="12">
        <v>0.02748964362580187</v>
      </c>
      <c r="F246" s="13" t="s">
        <v>162</v>
      </c>
    </row>
    <row r="247" spans="1:6" ht="9.75" customHeight="1">
      <c r="A247" s="10"/>
      <c r="B247" s="11"/>
      <c r="C247" s="10"/>
      <c r="D247" s="10"/>
      <c r="E247" s="12"/>
      <c r="F247" s="13"/>
    </row>
    <row r="248" spans="1:6" ht="12.75">
      <c r="A248" s="10">
        <v>67</v>
      </c>
      <c r="B248" s="11">
        <v>57</v>
      </c>
      <c r="C248" s="10">
        <v>57</v>
      </c>
      <c r="D248" s="10" t="s">
        <v>151</v>
      </c>
      <c r="E248" s="12">
        <v>0.011224129265983583</v>
      </c>
      <c r="F248" s="13" t="s">
        <v>162</v>
      </c>
    </row>
    <row r="249" spans="1:6" ht="12.75">
      <c r="A249" s="10">
        <v>67</v>
      </c>
      <c r="B249" s="11">
        <v>149</v>
      </c>
      <c r="C249" s="10"/>
      <c r="D249" s="10" t="s">
        <v>152</v>
      </c>
      <c r="E249" s="12">
        <v>0.016822392138365613</v>
      </c>
      <c r="F249" s="13" t="s">
        <v>162</v>
      </c>
    </row>
    <row r="250" spans="1:6" ht="12.75">
      <c r="A250" s="10"/>
      <c r="B250" s="11"/>
      <c r="C250" s="10"/>
      <c r="D250" s="15" t="s">
        <v>153</v>
      </c>
      <c r="E250" s="17">
        <v>0.014422574438450785</v>
      </c>
      <c r="F250" s="13"/>
    </row>
    <row r="251" spans="1:6" ht="9.75" customHeight="1">
      <c r="A251" s="10"/>
      <c r="B251" s="11"/>
      <c r="C251" s="10"/>
      <c r="D251" s="10"/>
      <c r="E251" s="12"/>
      <c r="F251" s="13"/>
    </row>
    <row r="252" spans="1:6" ht="12.75">
      <c r="A252" s="10">
        <v>68</v>
      </c>
      <c r="B252" s="11">
        <v>305</v>
      </c>
      <c r="C252" s="10">
        <v>0</v>
      </c>
      <c r="D252" s="10" t="str">
        <f>CONCATENATE("LINCOLN-WOODSTOCK COOPERATIVE"," / ","SAU ",A252)</f>
        <v>LINCOLN-WOODSTOCK COOPERATIVE / SAU 68</v>
      </c>
      <c r="E252" s="12">
        <v>0.0607122982302157</v>
      </c>
      <c r="F252" s="13" t="s">
        <v>162</v>
      </c>
    </row>
    <row r="253" spans="1:6" s="19" customFormat="1" ht="9.75" customHeight="1">
      <c r="A253" s="15"/>
      <c r="B253" s="16"/>
      <c r="C253" s="15"/>
      <c r="D253" s="15"/>
      <c r="E253" s="17"/>
      <c r="F253" s="18"/>
    </row>
    <row r="254" spans="1:6" ht="12.75">
      <c r="A254" s="10">
        <v>70</v>
      </c>
      <c r="B254" s="11">
        <v>142</v>
      </c>
      <c r="C254" s="10">
        <v>0</v>
      </c>
      <c r="D254" s="10" t="s">
        <v>154</v>
      </c>
      <c r="E254" s="12">
        <v>0.04094420341655087</v>
      </c>
      <c r="F254" s="13" t="s">
        <v>162</v>
      </c>
    </row>
    <row r="255" spans="1:6" ht="12.75">
      <c r="A255" s="10">
        <v>70</v>
      </c>
      <c r="B255" s="11">
        <v>233</v>
      </c>
      <c r="C255" s="10">
        <v>233</v>
      </c>
      <c r="D255" s="10" t="s">
        <v>155</v>
      </c>
      <c r="E255" s="12">
        <v>0.020345018347198467</v>
      </c>
      <c r="F255" s="13" t="s">
        <v>162</v>
      </c>
    </row>
    <row r="256" spans="1:8" ht="12.75">
      <c r="A256" s="15"/>
      <c r="B256" s="11"/>
      <c r="C256" s="10"/>
      <c r="D256" s="15" t="s">
        <v>156</v>
      </c>
      <c r="E256" s="17">
        <v>0.03411527286196854</v>
      </c>
      <c r="F256" s="18"/>
      <c r="H256" s="19"/>
    </row>
    <row r="257" spans="1:8" ht="9.75" customHeight="1">
      <c r="A257" s="15"/>
      <c r="B257" s="11"/>
      <c r="C257" s="10"/>
      <c r="D257" s="15"/>
      <c r="E257" s="17"/>
      <c r="F257" s="18"/>
      <c r="H257" s="19"/>
    </row>
    <row r="258" spans="1:6" ht="12.75">
      <c r="A258" s="10">
        <v>71</v>
      </c>
      <c r="B258" s="11">
        <v>204</v>
      </c>
      <c r="C258" s="10">
        <v>0</v>
      </c>
      <c r="D258" s="10" t="s">
        <v>157</v>
      </c>
      <c r="E258" s="12">
        <v>0.07025681207616184</v>
      </c>
      <c r="F258" s="13" t="s">
        <v>162</v>
      </c>
    </row>
    <row r="259" spans="1:6" ht="12.75">
      <c r="A259" s="10">
        <v>71</v>
      </c>
      <c r="B259" s="11">
        <v>299</v>
      </c>
      <c r="C259" s="10"/>
      <c r="D259" s="10" t="s">
        <v>158</v>
      </c>
      <c r="E259" s="12">
        <v>0.07025681207616184</v>
      </c>
      <c r="F259" s="13" t="s">
        <v>162</v>
      </c>
    </row>
    <row r="260" spans="1:6" ht="12.75">
      <c r="A260" s="10"/>
      <c r="B260" s="11"/>
      <c r="C260" s="10"/>
      <c r="D260" s="15" t="s">
        <v>159</v>
      </c>
      <c r="E260" s="17">
        <f>E259</f>
        <v>0.07025681207616184</v>
      </c>
      <c r="F260" s="13"/>
    </row>
    <row r="261" spans="1:6" ht="9.75" customHeight="1">
      <c r="A261" s="10"/>
      <c r="B261" s="11"/>
      <c r="C261" s="10"/>
      <c r="D261" s="10"/>
      <c r="E261" s="12"/>
      <c r="F261" s="13"/>
    </row>
    <row r="262" spans="1:6" ht="12.75">
      <c r="A262" s="10">
        <v>72</v>
      </c>
      <c r="B262" s="11">
        <v>15</v>
      </c>
      <c r="C262" s="10">
        <v>15</v>
      </c>
      <c r="D262" s="10" t="str">
        <f>CONCATENATE("ALTON"," / ","SAU ",A262)</f>
        <v>ALTON / SAU 72</v>
      </c>
      <c r="E262" s="12">
        <v>0.010245182048809223</v>
      </c>
      <c r="F262" s="13" t="s">
        <v>162</v>
      </c>
    </row>
    <row r="263" spans="1:6" ht="9.75" customHeight="1">
      <c r="A263" s="10"/>
      <c r="B263" s="11"/>
      <c r="C263" s="10"/>
      <c r="D263" s="10"/>
      <c r="E263" s="12"/>
      <c r="F263" s="13"/>
    </row>
    <row r="264" spans="1:6" ht="12.75">
      <c r="A264" s="10">
        <v>73</v>
      </c>
      <c r="B264" s="11">
        <v>191</v>
      </c>
      <c r="C264" s="10">
        <v>191</v>
      </c>
      <c r="D264" s="10" t="str">
        <f>CONCATENATE("GILFORD"," / ","SAU ",A264)</f>
        <v>GILFORD / SAU 73</v>
      </c>
      <c r="E264" s="12">
        <v>0.022946545782049223</v>
      </c>
      <c r="F264" s="13" t="s">
        <v>162</v>
      </c>
    </row>
    <row r="265" spans="1:6" ht="9.75" customHeight="1">
      <c r="A265" s="10"/>
      <c r="B265" s="11"/>
      <c r="C265" s="10"/>
      <c r="D265" s="10"/>
      <c r="E265" s="12"/>
      <c r="F265" s="13"/>
    </row>
    <row r="266" spans="1:6" ht="12.75">
      <c r="A266" s="10">
        <v>74</v>
      </c>
      <c r="B266" s="11">
        <v>33</v>
      </c>
      <c r="C266" s="10">
        <v>33</v>
      </c>
      <c r="D266" s="10" t="str">
        <f>CONCATENATE("BARRINGTON"," / ","SAU ",A266)</f>
        <v>BARRINGTON / SAU 74</v>
      </c>
      <c r="E266" s="12">
        <v>0.009846791127855544</v>
      </c>
      <c r="F266" s="13" t="s">
        <v>162</v>
      </c>
    </row>
    <row r="267" spans="1:6" ht="9.75" customHeight="1">
      <c r="A267" s="10"/>
      <c r="B267" s="11"/>
      <c r="C267" s="10"/>
      <c r="D267" s="10"/>
      <c r="E267" s="12"/>
      <c r="F267" s="13"/>
    </row>
    <row r="268" spans="1:6" s="19" customFormat="1" ht="12.75">
      <c r="A268" s="10">
        <v>75</v>
      </c>
      <c r="B268" s="11">
        <v>211</v>
      </c>
      <c r="C268" s="10">
        <v>211</v>
      </c>
      <c r="D268" s="10" t="str">
        <f>CONCATENATE("GRANTHAM"," / ","SAU ",A268)</f>
        <v>GRANTHAM / SAU 75</v>
      </c>
      <c r="E268" s="12">
        <v>0.015242188636262078</v>
      </c>
      <c r="F268" s="13" t="s">
        <v>162</v>
      </c>
    </row>
    <row r="269" spans="1:6" s="19" customFormat="1" ht="9.75" customHeight="1">
      <c r="A269" s="10"/>
      <c r="B269" s="11"/>
      <c r="C269" s="10"/>
      <c r="D269" s="10"/>
      <c r="E269" s="12"/>
      <c r="F269" s="13"/>
    </row>
    <row r="270" spans="1:7" ht="12.75">
      <c r="A270" s="10">
        <v>76</v>
      </c>
      <c r="B270" s="11">
        <v>327</v>
      </c>
      <c r="C270" s="10">
        <v>327</v>
      </c>
      <c r="D270" s="10" t="str">
        <f>CONCATENATE("LYME"," / ","SAU ",A270)</f>
        <v>LYME / SAU 76</v>
      </c>
      <c r="E270" s="12">
        <v>0.04769168018511224</v>
      </c>
      <c r="F270" s="13" t="s">
        <v>162</v>
      </c>
      <c r="G270" s="21"/>
    </row>
    <row r="271" spans="1:7" ht="9.75" customHeight="1">
      <c r="A271" s="10"/>
      <c r="B271" s="11"/>
      <c r="C271" s="10"/>
      <c r="D271" s="10"/>
      <c r="E271" s="12"/>
      <c r="F271" s="13"/>
      <c r="G271" s="21"/>
    </row>
    <row r="272" spans="1:6" ht="12.75">
      <c r="A272" s="10">
        <v>77</v>
      </c>
      <c r="B272" s="11">
        <v>365</v>
      </c>
      <c r="C272" s="10">
        <v>365</v>
      </c>
      <c r="D272" s="10" t="str">
        <f>CONCATENATE("MONROE"," / ","SAU ",A272)</f>
        <v>MONROE / SAU 77</v>
      </c>
      <c r="E272" s="12">
        <v>0.026694336671324183</v>
      </c>
      <c r="F272" s="13" t="s">
        <v>162</v>
      </c>
    </row>
    <row r="273" spans="1:6" ht="9.75" customHeight="1">
      <c r="A273" s="10"/>
      <c r="B273" s="11"/>
      <c r="C273" s="10"/>
      <c r="D273" s="10"/>
      <c r="E273" s="12"/>
      <c r="F273" s="13"/>
    </row>
    <row r="274" spans="1:6" ht="12.75">
      <c r="A274" s="10">
        <v>78</v>
      </c>
      <c r="B274" s="11">
        <v>417</v>
      </c>
      <c r="C274" s="10">
        <v>417</v>
      </c>
      <c r="D274" s="10" t="str">
        <f>CONCATENATE("RIVENDELL INTERSTATE (Orford)"," / ","SAU ",A274)</f>
        <v>RIVENDELL INTERSTATE (Orford) / SAU 78</v>
      </c>
      <c r="E274" s="12" t="s">
        <v>160</v>
      </c>
      <c r="F274" s="13"/>
    </row>
    <row r="275" spans="1:6" ht="9.75" customHeight="1">
      <c r="A275" s="10"/>
      <c r="B275" s="11"/>
      <c r="C275" s="10"/>
      <c r="D275" s="10"/>
      <c r="E275" s="12"/>
      <c r="F275" s="13"/>
    </row>
    <row r="276" spans="1:6" s="22" customFormat="1" ht="12.75">
      <c r="A276" s="10">
        <v>79</v>
      </c>
      <c r="B276" s="11">
        <v>195</v>
      </c>
      <c r="C276" s="10">
        <v>195</v>
      </c>
      <c r="D276" s="10" t="str">
        <f>CONCATENATE("GILMANTON"," / ","SAU ",A276)</f>
        <v>GILMANTON / SAU 79</v>
      </c>
      <c r="E276" s="17" t="s">
        <v>96</v>
      </c>
      <c r="F276" s="13"/>
    </row>
    <row r="277" spans="1:6" s="22" customFormat="1" ht="9.75" customHeight="1">
      <c r="A277" s="10"/>
      <c r="B277" s="11"/>
      <c r="C277" s="10"/>
      <c r="D277" s="10"/>
      <c r="E277" s="12"/>
      <c r="F277" s="13"/>
    </row>
    <row r="278" spans="1:6" ht="12.75">
      <c r="A278" s="10">
        <v>80</v>
      </c>
      <c r="B278" s="11">
        <v>486</v>
      </c>
      <c r="C278" s="10">
        <v>0</v>
      </c>
      <c r="D278" s="10" t="str">
        <f>CONCATENATE("SHAKER REGIONAL"," / ","SAU ",A278)</f>
        <v>SHAKER REGIONAL / SAU 80</v>
      </c>
      <c r="E278" s="12">
        <v>0.020791465352457388</v>
      </c>
      <c r="F278" s="13" t="s">
        <v>162</v>
      </c>
    </row>
    <row r="279" spans="1:6" ht="9.75" customHeight="1">
      <c r="A279" s="10"/>
      <c r="B279" s="11"/>
      <c r="C279" s="10"/>
      <c r="D279" s="10"/>
      <c r="E279" s="12"/>
      <c r="F279" s="13"/>
    </row>
    <row r="280" spans="1:6" s="22" customFormat="1" ht="12.75">
      <c r="A280" s="10">
        <v>81</v>
      </c>
      <c r="B280" s="11">
        <v>267</v>
      </c>
      <c r="C280" s="10">
        <v>267</v>
      </c>
      <c r="D280" s="10" t="str">
        <f>CONCATENATE("HUDSON"," / ","SAU ",A280)</f>
        <v>HUDSON / SAU 81</v>
      </c>
      <c r="E280" s="12">
        <v>0.02337697726614694</v>
      </c>
      <c r="F280" s="13" t="s">
        <v>162</v>
      </c>
    </row>
    <row r="281" spans="1:6" s="22" customFormat="1" ht="9.75" customHeight="1">
      <c r="A281" s="10"/>
      <c r="B281" s="11"/>
      <c r="C281" s="10"/>
      <c r="D281" s="10"/>
      <c r="E281" s="12"/>
      <c r="F281" s="13"/>
    </row>
    <row r="282" spans="1:6" s="22" customFormat="1" ht="12.75">
      <c r="A282" s="10">
        <v>82</v>
      </c>
      <c r="B282" s="11">
        <v>93</v>
      </c>
      <c r="C282" s="10">
        <v>93</v>
      </c>
      <c r="D282" s="10" t="str">
        <f>CONCATENATE("CHESTER"," / ","SAU ",A282)</f>
        <v>CHESTER / SAU 82</v>
      </c>
      <c r="E282" s="12">
        <v>0.021975447983135186</v>
      </c>
      <c r="F282" s="13" t="s">
        <v>162</v>
      </c>
    </row>
    <row r="283" spans="1:6" s="22" customFormat="1" ht="9.75" customHeight="1">
      <c r="A283" s="10"/>
      <c r="B283" s="11"/>
      <c r="C283" s="10"/>
      <c r="D283" s="10"/>
      <c r="E283" s="12"/>
      <c r="F283" s="13"/>
    </row>
    <row r="284" spans="1:6" s="22" customFormat="1" ht="12.75">
      <c r="A284" s="10">
        <v>83</v>
      </c>
      <c r="B284" s="11">
        <v>189</v>
      </c>
      <c r="C284" s="10">
        <v>189</v>
      </c>
      <c r="D284" s="10" t="str">
        <f>CONCATENATE("FREMONT"," / ","SAU ",A284)</f>
        <v>FREMONT / SAU 83</v>
      </c>
      <c r="E284" s="12">
        <v>0.04432124277623225</v>
      </c>
      <c r="F284" s="13" t="s">
        <v>162</v>
      </c>
    </row>
    <row r="285" spans="1:6" s="22" customFormat="1" ht="9.75" customHeight="1">
      <c r="A285" s="10"/>
      <c r="B285" s="11"/>
      <c r="C285" s="10"/>
      <c r="D285" s="10"/>
      <c r="E285" s="12"/>
      <c r="F285" s="13"/>
    </row>
    <row r="286" spans="1:7" s="22" customFormat="1" ht="12.75">
      <c r="A286" s="10">
        <v>84</v>
      </c>
      <c r="B286" s="11">
        <v>317</v>
      </c>
      <c r="C286" s="10">
        <v>317</v>
      </c>
      <c r="D286" s="10" t="str">
        <f>CONCATENATE("LITTLETON"," / ","SAU ",A286)</f>
        <v>LITTLETON / SAU 84</v>
      </c>
      <c r="E286" s="12">
        <v>0.06365773348131608</v>
      </c>
      <c r="F286" s="13" t="s">
        <v>162</v>
      </c>
      <c r="G286" s="21"/>
    </row>
    <row r="287" spans="1:7" s="22" customFormat="1" ht="9.75" customHeight="1">
      <c r="A287" s="10"/>
      <c r="B287" s="11"/>
      <c r="C287" s="10"/>
      <c r="D287" s="10"/>
      <c r="E287" s="12"/>
      <c r="F287" s="13"/>
      <c r="G287" s="21"/>
    </row>
    <row r="288" spans="1:6" s="22" customFormat="1" ht="12.75">
      <c r="A288" s="10">
        <v>85</v>
      </c>
      <c r="B288" s="11">
        <v>515</v>
      </c>
      <c r="C288" s="10">
        <v>515</v>
      </c>
      <c r="D288" s="10" t="str">
        <f>CONCATENATE("SUNAPEE"," / ","SAU ",A288)</f>
        <v>SUNAPEE / SAU 85</v>
      </c>
      <c r="E288" s="12">
        <v>0</v>
      </c>
      <c r="F288" s="13" t="s">
        <v>162</v>
      </c>
    </row>
    <row r="289" spans="1:6" s="22" customFormat="1" ht="9.75" customHeight="1">
      <c r="A289" s="10"/>
      <c r="B289" s="11"/>
      <c r="C289" s="10"/>
      <c r="D289" s="10"/>
      <c r="E289" s="12"/>
      <c r="F289" s="13"/>
    </row>
    <row r="290" spans="1:6" ht="12.75">
      <c r="A290" s="10">
        <v>86</v>
      </c>
      <c r="B290" s="11">
        <v>31</v>
      </c>
      <c r="C290" s="10">
        <v>31</v>
      </c>
      <c r="D290" s="10" t="str">
        <f>CONCATENATE("BARNSTEAD"," / ","SAU ",A290)</f>
        <v>BARNSTEAD / SAU 86</v>
      </c>
      <c r="E290" s="17" t="s">
        <v>96</v>
      </c>
      <c r="F290" s="13"/>
    </row>
    <row r="291" spans="1:6" ht="9.75" customHeight="1">
      <c r="A291" s="10"/>
      <c r="B291" s="11"/>
      <c r="C291" s="10"/>
      <c r="D291" s="10"/>
      <c r="E291" s="12"/>
      <c r="F291" s="13"/>
    </row>
    <row r="292" spans="1:6" s="22" customFormat="1" ht="12.75">
      <c r="A292" s="10">
        <v>87</v>
      </c>
      <c r="B292" s="11">
        <v>342</v>
      </c>
      <c r="C292" s="10">
        <v>0</v>
      </c>
      <c r="D292" s="10" t="str">
        <f>CONCATENATE("MASCENIC REGIONAL"," / ","SAU ",A292)</f>
        <v>MASCENIC REGIONAL / SAU 87</v>
      </c>
      <c r="E292" s="12">
        <v>0.064291463266247</v>
      </c>
      <c r="F292" s="13" t="s">
        <v>162</v>
      </c>
    </row>
    <row r="293" spans="1:6" s="22" customFormat="1" ht="9.75" customHeight="1">
      <c r="A293" s="10"/>
      <c r="B293" s="11"/>
      <c r="C293" s="10"/>
      <c r="D293" s="10"/>
      <c r="E293" s="12"/>
      <c r="F293" s="13"/>
    </row>
    <row r="294" spans="1:6" ht="12.75">
      <c r="A294" s="10">
        <v>88</v>
      </c>
      <c r="B294" s="11">
        <v>295</v>
      </c>
      <c r="C294" s="10">
        <v>295</v>
      </c>
      <c r="D294" s="10" t="str">
        <f>CONCATENATE("LEBANON"," / ","SAU ",A294)</f>
        <v>LEBANON / SAU 88</v>
      </c>
      <c r="E294" s="12">
        <v>0.028690222607643947</v>
      </c>
      <c r="F294" s="13" t="s">
        <v>162</v>
      </c>
    </row>
    <row r="295" spans="1:6" ht="9.75" customHeight="1">
      <c r="A295" s="10"/>
      <c r="B295" s="11"/>
      <c r="C295" s="10"/>
      <c r="D295" s="10"/>
      <c r="E295" s="12"/>
      <c r="F295" s="13"/>
    </row>
    <row r="296" spans="1:6" ht="12.75">
      <c r="A296" s="10">
        <v>89</v>
      </c>
      <c r="B296" s="11">
        <v>345</v>
      </c>
      <c r="D296" s="10" t="str">
        <f>CONCATENATE("MASON"," / ","SAU ",A296)</f>
        <v>MASON / SAU 89</v>
      </c>
      <c r="E296" s="14">
        <v>0.04151382321674035</v>
      </c>
      <c r="F296" s="20" t="s">
        <v>162</v>
      </c>
    </row>
    <row r="297" spans="1:6" s="22" customFormat="1" ht="9.75" customHeight="1">
      <c r="A297" s="10"/>
      <c r="B297" s="11"/>
      <c r="C297" s="10"/>
      <c r="D297" s="10"/>
      <c r="E297" s="12"/>
      <c r="F297" s="13"/>
    </row>
    <row r="298" spans="1:6" ht="12.75">
      <c r="A298" s="10">
        <v>90</v>
      </c>
      <c r="B298" s="11">
        <v>225</v>
      </c>
      <c r="D298" s="10" t="str">
        <f>CONCATENATE("HAMPTON"," / ","SAU ",A298)</f>
        <v>HAMPTON / SAU 90</v>
      </c>
      <c r="E298" s="23">
        <v>0.01235299678466204</v>
      </c>
      <c r="F298" s="20" t="s">
        <v>162</v>
      </c>
    </row>
    <row r="299" spans="1:6" s="22" customFormat="1" ht="9.75" customHeight="1">
      <c r="A299" s="10"/>
      <c r="B299" s="11"/>
      <c r="C299" s="10"/>
      <c r="D299" s="10"/>
      <c r="E299" s="12"/>
      <c r="F299" s="13"/>
    </row>
    <row r="300" spans="1:6" ht="12.75">
      <c r="A300" s="10">
        <v>91</v>
      </c>
      <c r="B300" s="11">
        <v>519</v>
      </c>
      <c r="C300" s="24">
        <v>519</v>
      </c>
      <c r="D300" s="10" t="str">
        <f>CONCATENATE("SURRY"," / ","SAU ",A300)</f>
        <v>SURRY / SAU 91</v>
      </c>
      <c r="E300" s="17" t="s">
        <v>96</v>
      </c>
      <c r="F300" s="13"/>
    </row>
    <row r="301" spans="1:6" s="22" customFormat="1" ht="9.75" customHeight="1">
      <c r="A301" s="10"/>
      <c r="B301" s="11"/>
      <c r="C301" s="10"/>
      <c r="D301" s="10"/>
      <c r="E301" s="12"/>
      <c r="F301" s="13"/>
    </row>
    <row r="302" spans="1:6" ht="12.75">
      <c r="A302" s="10">
        <v>92</v>
      </c>
      <c r="B302" s="11">
        <v>255</v>
      </c>
      <c r="C302" s="10">
        <v>255</v>
      </c>
      <c r="D302" s="10" t="str">
        <f>CONCATENATE("HINSDALE"," / ","SAU ",A302)</f>
        <v>HINSDALE / SAU 92</v>
      </c>
      <c r="E302" s="12">
        <v>0.08787683274845645</v>
      </c>
      <c r="F302" s="13" t="s">
        <v>162</v>
      </c>
    </row>
    <row r="303" spans="1:6" s="22" customFormat="1" ht="9.75" customHeight="1">
      <c r="A303" s="10"/>
      <c r="B303" s="11"/>
      <c r="C303" s="10"/>
      <c r="D303" s="10"/>
      <c r="E303" s="12"/>
      <c r="F303" s="13"/>
    </row>
    <row r="304" spans="1:6" s="22" customFormat="1" ht="12.75">
      <c r="A304" s="10">
        <v>93</v>
      </c>
      <c r="B304" s="11">
        <v>363</v>
      </c>
      <c r="C304" s="10">
        <v>0</v>
      </c>
      <c r="D304" s="10" t="str">
        <f>CONCATENATE("MONADNOCK REGIONAL"," / ","SAU ",A304)</f>
        <v>MONADNOCK REGIONAL / SAU 93</v>
      </c>
      <c r="E304" s="12">
        <v>0.06533078744568732</v>
      </c>
      <c r="F304" s="13" t="s">
        <v>162</v>
      </c>
    </row>
    <row r="305" spans="1:6" s="22" customFormat="1" ht="9.75" customHeight="1">
      <c r="A305" s="10"/>
      <c r="B305" s="11"/>
      <c r="C305" s="10"/>
      <c r="D305" s="10"/>
      <c r="E305" s="12"/>
      <c r="F305" s="13"/>
    </row>
    <row r="306" spans="1:6" s="22" customFormat="1" ht="12.75">
      <c r="A306" s="10">
        <v>94</v>
      </c>
      <c r="B306" s="11">
        <v>573</v>
      </c>
      <c r="C306" s="10">
        <v>573</v>
      </c>
      <c r="D306" s="10" t="str">
        <f>CONCATENATE("WINCHESTER"," / ","SAU ",A306)</f>
        <v>WINCHESTER / SAU 94</v>
      </c>
      <c r="E306" s="12">
        <v>0.026087228890643847</v>
      </c>
      <c r="F306" s="13" t="s">
        <v>162</v>
      </c>
    </row>
    <row r="307" spans="1:6" s="22" customFormat="1" ht="9.75" customHeight="1">
      <c r="A307" s="10"/>
      <c r="B307" s="11"/>
      <c r="C307" s="10"/>
      <c r="D307" s="10"/>
      <c r="E307" s="12"/>
      <c r="F307" s="13"/>
    </row>
    <row r="308" spans="1:6" s="22" customFormat="1" ht="12.75">
      <c r="A308" s="10">
        <v>95</v>
      </c>
      <c r="B308" s="11">
        <v>575</v>
      </c>
      <c r="C308" s="10">
        <v>575</v>
      </c>
      <c r="D308" s="10" t="str">
        <f>CONCATENATE("WINDHAM"," / ","SAU ",A308)</f>
        <v>WINDHAM / SAU 95</v>
      </c>
      <c r="E308" s="12">
        <v>0.03896892653766803</v>
      </c>
      <c r="F308" s="13" t="s">
        <v>162</v>
      </c>
    </row>
    <row r="309" spans="1:6" s="22" customFormat="1" ht="9.75" customHeight="1">
      <c r="A309" s="10"/>
      <c r="B309" s="11"/>
      <c r="C309" s="10"/>
      <c r="D309" s="10"/>
      <c r="E309" s="12"/>
      <c r="F309" s="13"/>
    </row>
    <row r="310" spans="1:6" s="22" customFormat="1" ht="12.75">
      <c r="A310" s="10">
        <v>96</v>
      </c>
      <c r="B310" s="11">
        <v>513</v>
      </c>
      <c r="C310" s="10"/>
      <c r="D310" s="10" t="str">
        <f>CONCATENATE("SULLIVAN"," / ","SAU ",A310)</f>
        <v>SULLIVAN / SAU 96</v>
      </c>
      <c r="E310" s="17" t="s">
        <v>96</v>
      </c>
      <c r="F310" s="13"/>
    </row>
    <row r="311" spans="1:6" s="22" customFormat="1" ht="12.75">
      <c r="A311" s="10"/>
      <c r="B311" s="11"/>
      <c r="C311" s="10"/>
      <c r="D311" s="10"/>
      <c r="E311" s="17"/>
      <c r="F311" s="13"/>
    </row>
    <row r="312" spans="1:6" ht="12" customHeight="1">
      <c r="A312" s="19"/>
      <c r="B312" s="1" t="s">
        <v>161</v>
      </c>
      <c r="D312" s="19"/>
      <c r="E312" s="25"/>
      <c r="F312" s="26"/>
    </row>
    <row r="313" spans="1:6" ht="12.75">
      <c r="A313" s="19"/>
      <c r="D313" s="19"/>
      <c r="E313" s="25"/>
      <c r="F313" s="26"/>
    </row>
    <row r="314" spans="1:6" ht="12.75">
      <c r="A314" s="19"/>
      <c r="D314" s="19"/>
      <c r="E314" s="25"/>
      <c r="F314" s="26"/>
    </row>
    <row r="315" spans="1:6" ht="12.75">
      <c r="A315" s="19"/>
      <c r="D315" s="19"/>
      <c r="E315" s="25"/>
      <c r="F315" s="26"/>
    </row>
    <row r="316" spans="1:6" ht="12.75">
      <c r="A316" s="19"/>
      <c r="D316" s="19"/>
      <c r="E316" s="25"/>
      <c r="F316" s="26"/>
    </row>
    <row r="317" spans="1:6" ht="12.75">
      <c r="A317" s="19"/>
      <c r="D317" s="19"/>
      <c r="E317" s="25"/>
      <c r="F317" s="26"/>
    </row>
    <row r="318" spans="1:6" ht="12.75">
      <c r="A318" s="19"/>
      <c r="D318" s="19"/>
      <c r="E318" s="25"/>
      <c r="F318" s="26"/>
    </row>
    <row r="319" spans="1:6" ht="12.75">
      <c r="A319" s="19"/>
      <c r="D319" s="19"/>
      <c r="E319" s="25"/>
      <c r="F319" s="26"/>
    </row>
    <row r="320" spans="1:6" ht="12.75">
      <c r="A320" s="19"/>
      <c r="D320" s="19"/>
      <c r="E320" s="25"/>
      <c r="F320" s="26"/>
    </row>
    <row r="321" spans="1:6" ht="12.75">
      <c r="A321" s="19"/>
      <c r="D321" s="19"/>
      <c r="E321" s="25"/>
      <c r="F321" s="26"/>
    </row>
    <row r="322" spans="1:6" ht="12.75">
      <c r="A322" s="19"/>
      <c r="D322" s="19"/>
      <c r="E322" s="25"/>
      <c r="F322" s="26"/>
    </row>
    <row r="323" spans="1:6" ht="12.75">
      <c r="A323" s="19"/>
      <c r="D323" s="19"/>
      <c r="E323" s="25"/>
      <c r="F323" s="26"/>
    </row>
    <row r="324" spans="1:6" ht="12.75">
      <c r="A324" s="19"/>
      <c r="D324" s="19"/>
      <c r="E324" s="25"/>
      <c r="F324" s="26"/>
    </row>
    <row r="325" spans="1:6" ht="12.75">
      <c r="A325" s="19"/>
      <c r="D325" s="19"/>
      <c r="E325" s="25"/>
      <c r="F325" s="26"/>
    </row>
    <row r="326" spans="1:6" ht="12.75">
      <c r="A326" s="19"/>
      <c r="B326" s="27"/>
      <c r="D326" s="19"/>
      <c r="E326" s="25"/>
      <c r="F326" s="26"/>
    </row>
  </sheetData>
  <sheetProtection/>
  <mergeCells count="5">
    <mergeCell ref="A2:F2"/>
    <mergeCell ref="A3:F3"/>
    <mergeCell ref="A4:F4"/>
    <mergeCell ref="A5:F5"/>
    <mergeCell ref="A6:F6"/>
  </mergeCells>
  <printOptions/>
  <pageMargins left="1.25" right="1" top="0.25" bottom="0.75" header="0.5" footer="0.5"/>
  <pageSetup horizontalDpi="600" verticalDpi="600" orientation="portrait" scale="90" r:id="rId1"/>
  <headerFooter alignWithMargins="0">
    <oddHeader>&amp;C
</oddHeader>
    <oddFooter>&amp;CPage &amp;P of 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2015-05-01T12:38:15Z</cp:lastPrinted>
  <dcterms:created xsi:type="dcterms:W3CDTF">2015-05-01T12:36:59Z</dcterms:created>
  <dcterms:modified xsi:type="dcterms:W3CDTF">2015-05-01T16:21:37Z</dcterms:modified>
  <cp:category/>
  <cp:version/>
  <cp:contentType/>
  <cp:contentStatus/>
</cp:coreProperties>
</file>