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.C.Krol\Documents\DOE Web\"/>
    </mc:Choice>
  </mc:AlternateContent>
  <xr:revisionPtr revIDLastSave="0" documentId="8_{253B3757-E0E0-43AE-8015-14DFAB8788F3}" xr6:coauthVersionLast="47" xr6:coauthVersionMax="47" xr10:uidLastSave="{00000000-0000-0000-0000-000000000000}"/>
  <bookViews>
    <workbookView xWindow="-120" yWindow="-120" windowWidth="25440" windowHeight="15390" xr2:uid="{6EE22CBA-A3F1-40E5-949C-39D50595EAE9}"/>
  </bookViews>
  <sheets>
    <sheet name="FY2023 Muni Rpt" sheetId="1" r:id="rId1"/>
  </sheets>
  <externalReferences>
    <externalReference r:id="rId2"/>
    <externalReference r:id="rId3"/>
    <externalReference r:id="rId4"/>
    <externalReference r:id="rId5"/>
  </externalReferences>
  <definedNames>
    <definedName name="___dfadf">#REF!</definedName>
    <definedName name="__123Graph_A" localSheetId="0" hidden="1">'[1]VALUES 2017'!#REF!</definedName>
    <definedName name="__123Graph_A" hidden="1">'[1]VALUES 2017'!#REF!</definedName>
    <definedName name="__123Graph_E" localSheetId="0" hidden="1">'[2]Equalized Valuation Per Pupil'!#REF!</definedName>
    <definedName name="__123Graph_E" hidden="1">'[2]Equalized Valuation Per Pupil'!#REF!</definedName>
    <definedName name="__123Graph_F" localSheetId="0" hidden="1">'[2]Equalized Valuation Per Pupil'!#REF!</definedName>
    <definedName name="__123Graph_F" hidden="1">'[2]Equalized Valuation Per Pupil'!#REF!</definedName>
    <definedName name="_AMO_UniqueIdentifier" hidden="1">"'85e23a0a-b70c-4023-bba5-d77e0c75d014'"</definedName>
    <definedName name="_D_" localSheetId="0">'[1]VALUES 2017'!#REF!</definedName>
    <definedName name="_D_">'[1]VALUES 2017'!#REF!</definedName>
    <definedName name="_E_" localSheetId="0">'[1]VALUES 2017'!#REF!</definedName>
    <definedName name="_E_">'[1]VALUES 2017'!#REF!</definedName>
    <definedName name="_xlnm._FilterDatabase" localSheetId="0" hidden="1">'FY2023 Muni Rpt'!$A$8:$AS$269</definedName>
    <definedName name="_P_" localSheetId="0">'[1]VALUES 2017'!#REF!</definedName>
    <definedName name="_P_">'[1]VALUES 2017'!#REF!</definedName>
    <definedName name="_S_" localSheetId="0">'[1]VALUES 2017'!#REF!</definedName>
    <definedName name="_S_">'[1]VALUES 2017'!#REF!</definedName>
    <definedName name="adfadfa">#REF!</definedName>
    <definedName name="blah">'[3]VALUES 2018'!#REF!</definedName>
    <definedName name="CAL" localSheetId="0">#REF!</definedName>
    <definedName name="CAL">#REF!</definedName>
    <definedName name="dafd">#REF!</definedName>
    <definedName name="dafdasfa">'[3]VALUES 2018'!#REF!</definedName>
    <definedName name="dkafjdkj">'[3]VALUES 2018'!#REF!</definedName>
    <definedName name="FY21charter">#REF!</definedName>
    <definedName name="OLD" localSheetId="0">#REF!</definedName>
    <definedName name="OLD">#REF!</definedName>
    <definedName name="PRINT" localSheetId="0">#REF!</definedName>
    <definedName name="PRINT">#REF!</definedName>
    <definedName name="_xlnm.Print_Area" localSheetId="0">'FY2023 Muni Rpt'!$C$1:$AN$269</definedName>
    <definedName name="_xlnm.Print_Titles" localSheetId="0">'FY2023 Muni Rpt'!$E:$E,'FY2023 Muni Rpt'!$1:$7</definedName>
    <definedName name="PRINT3" localSheetId="0">#REF!</definedName>
    <definedName name="PRINT3">#REF!</definedName>
    <definedName name="Sandy">'[4]BASIC INFO'!$A$13:$P$272</definedName>
    <definedName name="T_Additional_2004_Aid" localSheetId="0">#REF!</definedName>
    <definedName name="T_Additional_2004_Aid">#REF!</definedName>
    <definedName name="TaxWarr05Import" localSheetId="0">#REF!</definedName>
    <definedName name="TaxWarr05Impor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75" i="1" l="1"/>
  <c r="AC87" i="1"/>
  <c r="AC111" i="1"/>
  <c r="AC180" i="1"/>
  <c r="AC215" i="1"/>
  <c r="AC226" i="1"/>
  <c r="AC231" i="1"/>
  <c r="AC239" i="1"/>
  <c r="AC250" i="1"/>
  <c r="AC251" i="1"/>
  <c r="AH272" i="1"/>
  <c r="AB269" i="1"/>
  <c r="AC269" i="1" s="1"/>
  <c r="K269" i="1"/>
  <c r="AB268" i="1"/>
  <c r="AC268" i="1" s="1"/>
  <c r="K268" i="1"/>
  <c r="M268" i="1" s="1"/>
  <c r="AB267" i="1"/>
  <c r="AC267" i="1" s="1"/>
  <c r="K267" i="1"/>
  <c r="M267" i="1" s="1"/>
  <c r="AB266" i="1"/>
  <c r="AC266" i="1" s="1"/>
  <c r="K266" i="1"/>
  <c r="AB265" i="1"/>
  <c r="AC265" i="1" s="1"/>
  <c r="K265" i="1"/>
  <c r="M265" i="1" s="1"/>
  <c r="AB264" i="1"/>
  <c r="AC264" i="1" s="1"/>
  <c r="K264" i="1"/>
  <c r="M264" i="1" s="1"/>
  <c r="AB263" i="1"/>
  <c r="AC263" i="1" s="1"/>
  <c r="K263" i="1"/>
  <c r="AB262" i="1"/>
  <c r="AC262" i="1" s="1"/>
  <c r="K262" i="1"/>
  <c r="AB261" i="1"/>
  <c r="AC261" i="1" s="1"/>
  <c r="K261" i="1"/>
  <c r="M261" i="1" s="1"/>
  <c r="AB260" i="1"/>
  <c r="AC260" i="1" s="1"/>
  <c r="K260" i="1"/>
  <c r="AB259" i="1"/>
  <c r="AC259" i="1" s="1"/>
  <c r="K259" i="1"/>
  <c r="AB258" i="1"/>
  <c r="AC258" i="1" s="1"/>
  <c r="K258" i="1"/>
  <c r="AB257" i="1"/>
  <c r="AC257" i="1" s="1"/>
  <c r="K257" i="1"/>
  <c r="AB256" i="1"/>
  <c r="AC256" i="1" s="1"/>
  <c r="K256" i="1"/>
  <c r="AB255" i="1"/>
  <c r="AC255" i="1" s="1"/>
  <c r="K255" i="1"/>
  <c r="M255" i="1" s="1"/>
  <c r="AB252" i="1"/>
  <c r="AC252" i="1" s="1"/>
  <c r="J252" i="1"/>
  <c r="J251" i="1"/>
  <c r="J250" i="1"/>
  <c r="K250" i="1" s="1"/>
  <c r="M250" i="1" s="1"/>
  <c r="AB249" i="1"/>
  <c r="AC249" i="1" s="1"/>
  <c r="J249" i="1"/>
  <c r="K249" i="1" s="1"/>
  <c r="AB248" i="1"/>
  <c r="AC248" i="1" s="1"/>
  <c r="AB247" i="1"/>
  <c r="AC247" i="1" s="1"/>
  <c r="J247" i="1"/>
  <c r="K247" i="1" s="1"/>
  <c r="AB246" i="1"/>
  <c r="AC246" i="1" s="1"/>
  <c r="J246" i="1"/>
  <c r="AB245" i="1"/>
  <c r="AC245" i="1" s="1"/>
  <c r="J245" i="1"/>
  <c r="K245" i="1" s="1"/>
  <c r="AB244" i="1"/>
  <c r="AC244" i="1" s="1"/>
  <c r="J244" i="1"/>
  <c r="K244" i="1" s="1"/>
  <c r="AB243" i="1"/>
  <c r="AC243" i="1" s="1"/>
  <c r="J243" i="1"/>
  <c r="K243" i="1" s="1"/>
  <c r="AB242" i="1"/>
  <c r="AC242" i="1" s="1"/>
  <c r="K242" i="1"/>
  <c r="AB241" i="1"/>
  <c r="AC241" i="1" s="1"/>
  <c r="J241" i="1"/>
  <c r="AB240" i="1"/>
  <c r="AC240" i="1" s="1"/>
  <c r="J240" i="1"/>
  <c r="K240" i="1" s="1"/>
  <c r="J239" i="1"/>
  <c r="K239" i="1" s="1"/>
  <c r="M239" i="1" s="1"/>
  <c r="W239" i="1" s="1"/>
  <c r="AB238" i="1"/>
  <c r="AC238" i="1" s="1"/>
  <c r="AB237" i="1"/>
  <c r="AC237" i="1" s="1"/>
  <c r="J237" i="1"/>
  <c r="K237" i="1" s="1"/>
  <c r="AB236" i="1"/>
  <c r="AC236" i="1" s="1"/>
  <c r="J236" i="1"/>
  <c r="K236" i="1" s="1"/>
  <c r="AB235" i="1"/>
  <c r="AC235" i="1" s="1"/>
  <c r="J235" i="1"/>
  <c r="K235" i="1" s="1"/>
  <c r="AB234" i="1"/>
  <c r="AC234" i="1" s="1"/>
  <c r="J234" i="1"/>
  <c r="K234" i="1" s="1"/>
  <c r="AB233" i="1"/>
  <c r="AC233" i="1" s="1"/>
  <c r="J233" i="1"/>
  <c r="K233" i="1" s="1"/>
  <c r="AB232" i="1"/>
  <c r="AC232" i="1" s="1"/>
  <c r="J232" i="1"/>
  <c r="K232" i="1" s="1"/>
  <c r="M232" i="1" s="1"/>
  <c r="W232" i="1" s="1"/>
  <c r="J231" i="1"/>
  <c r="K231" i="1" s="1"/>
  <c r="M231" i="1" s="1"/>
  <c r="AB230" i="1"/>
  <c r="AC230" i="1" s="1"/>
  <c r="J230" i="1"/>
  <c r="K230" i="1" s="1"/>
  <c r="M230" i="1" s="1"/>
  <c r="W230" i="1" s="1"/>
  <c r="AB229" i="1"/>
  <c r="AC229" i="1" s="1"/>
  <c r="J229" i="1"/>
  <c r="K229" i="1" s="1"/>
  <c r="M229" i="1" s="1"/>
  <c r="AB228" i="1"/>
  <c r="AC228" i="1" s="1"/>
  <c r="J228" i="1"/>
  <c r="AB227" i="1"/>
  <c r="AC227" i="1" s="1"/>
  <c r="J227" i="1"/>
  <c r="K227" i="1" s="1"/>
  <c r="M227" i="1" s="1"/>
  <c r="J226" i="1"/>
  <c r="K226" i="1" s="1"/>
  <c r="AB225" i="1"/>
  <c r="AC225" i="1" s="1"/>
  <c r="J225" i="1"/>
  <c r="K225" i="1" s="1"/>
  <c r="M225" i="1" s="1"/>
  <c r="AB224" i="1"/>
  <c r="AC224" i="1" s="1"/>
  <c r="J224" i="1"/>
  <c r="K224" i="1" s="1"/>
  <c r="AB223" i="1"/>
  <c r="AC223" i="1" s="1"/>
  <c r="J223" i="1"/>
  <c r="K223" i="1" s="1"/>
  <c r="M223" i="1" s="1"/>
  <c r="AB222" i="1"/>
  <c r="AC222" i="1" s="1"/>
  <c r="J222" i="1"/>
  <c r="K222" i="1" s="1"/>
  <c r="AB221" i="1"/>
  <c r="AC221" i="1" s="1"/>
  <c r="AB220" i="1"/>
  <c r="AC220" i="1" s="1"/>
  <c r="J220" i="1"/>
  <c r="K220" i="1" s="1"/>
  <c r="AB219" i="1"/>
  <c r="AC219" i="1" s="1"/>
  <c r="AB218" i="1"/>
  <c r="AC218" i="1" s="1"/>
  <c r="AB217" i="1"/>
  <c r="AC217" i="1" s="1"/>
  <c r="AB216" i="1"/>
  <c r="AC216" i="1" s="1"/>
  <c r="J215" i="1"/>
  <c r="AB214" i="1"/>
  <c r="AC214" i="1" s="1"/>
  <c r="J214" i="1"/>
  <c r="AB213" i="1"/>
  <c r="AC213" i="1" s="1"/>
  <c r="J213" i="1"/>
  <c r="K213" i="1" s="1"/>
  <c r="M213" i="1" s="1"/>
  <c r="W213" i="1" s="1"/>
  <c r="AB212" i="1"/>
  <c r="AC212" i="1" s="1"/>
  <c r="J212" i="1"/>
  <c r="K212" i="1" s="1"/>
  <c r="M212" i="1" s="1"/>
  <c r="W212" i="1" s="1"/>
  <c r="AB211" i="1"/>
  <c r="AC211" i="1" s="1"/>
  <c r="J211" i="1"/>
  <c r="K211" i="1" s="1"/>
  <c r="AB210" i="1"/>
  <c r="AC210" i="1" s="1"/>
  <c r="J210" i="1"/>
  <c r="K210" i="1" s="1"/>
  <c r="AB209" i="1"/>
  <c r="AC209" i="1" s="1"/>
  <c r="J209" i="1"/>
  <c r="K209" i="1" s="1"/>
  <c r="AB208" i="1"/>
  <c r="AC208" i="1" s="1"/>
  <c r="J208" i="1"/>
  <c r="K208" i="1" s="1"/>
  <c r="M208" i="1" s="1"/>
  <c r="AB207" i="1"/>
  <c r="AC207" i="1" s="1"/>
  <c r="J207" i="1"/>
  <c r="K207" i="1" s="1"/>
  <c r="AB206" i="1"/>
  <c r="AC206" i="1" s="1"/>
  <c r="J206" i="1"/>
  <c r="K206" i="1" s="1"/>
  <c r="M206" i="1" s="1"/>
  <c r="AB205" i="1"/>
  <c r="AC205" i="1" s="1"/>
  <c r="J205" i="1"/>
  <c r="AB204" i="1"/>
  <c r="AC204" i="1" s="1"/>
  <c r="J204" i="1"/>
  <c r="AB203" i="1"/>
  <c r="AC203" i="1" s="1"/>
  <c r="J203" i="1"/>
  <c r="K203" i="1" s="1"/>
  <c r="AB202" i="1"/>
  <c r="AC202" i="1" s="1"/>
  <c r="J202" i="1"/>
  <c r="AB201" i="1"/>
  <c r="AC201" i="1" s="1"/>
  <c r="J201" i="1"/>
  <c r="K201" i="1" s="1"/>
  <c r="M201" i="1" s="1"/>
  <c r="AB200" i="1"/>
  <c r="AC200" i="1" s="1"/>
  <c r="J200" i="1"/>
  <c r="AB199" i="1"/>
  <c r="AC199" i="1" s="1"/>
  <c r="J199" i="1"/>
  <c r="K199" i="1" s="1"/>
  <c r="M199" i="1" s="1"/>
  <c r="AB198" i="1"/>
  <c r="AC198" i="1" s="1"/>
  <c r="J198" i="1"/>
  <c r="K198" i="1" s="1"/>
  <c r="M198" i="1" s="1"/>
  <c r="AB197" i="1"/>
  <c r="AC197" i="1" s="1"/>
  <c r="J197" i="1"/>
  <c r="AB196" i="1"/>
  <c r="AC196" i="1" s="1"/>
  <c r="J196" i="1"/>
  <c r="K196" i="1" s="1"/>
  <c r="M196" i="1" s="1"/>
  <c r="AB195" i="1"/>
  <c r="AC195" i="1" s="1"/>
  <c r="J195" i="1"/>
  <c r="AB194" i="1"/>
  <c r="AC194" i="1" s="1"/>
  <c r="J194" i="1"/>
  <c r="K194" i="1" s="1"/>
  <c r="AB193" i="1"/>
  <c r="AC193" i="1" s="1"/>
  <c r="J193" i="1"/>
  <c r="K193" i="1" s="1"/>
  <c r="AB192" i="1"/>
  <c r="AC192" i="1" s="1"/>
  <c r="J192" i="1"/>
  <c r="AB191" i="1"/>
  <c r="AC191" i="1" s="1"/>
  <c r="J191" i="1"/>
  <c r="K191" i="1" s="1"/>
  <c r="AB190" i="1"/>
  <c r="AC190" i="1" s="1"/>
  <c r="J190" i="1"/>
  <c r="K190" i="1" s="1"/>
  <c r="AB189" i="1"/>
  <c r="AC189" i="1" s="1"/>
  <c r="J189" i="1"/>
  <c r="K189" i="1" s="1"/>
  <c r="AB188" i="1"/>
  <c r="AC188" i="1" s="1"/>
  <c r="J188" i="1"/>
  <c r="AB187" i="1"/>
  <c r="AC187" i="1" s="1"/>
  <c r="J187" i="1"/>
  <c r="AB186" i="1"/>
  <c r="AC186" i="1" s="1"/>
  <c r="K186" i="1"/>
  <c r="M186" i="1" s="1"/>
  <c r="AB185" i="1"/>
  <c r="AC185" i="1" s="1"/>
  <c r="AB184" i="1"/>
  <c r="AC184" i="1" s="1"/>
  <c r="J184" i="1"/>
  <c r="AB183" i="1"/>
  <c r="AC183" i="1" s="1"/>
  <c r="AB182" i="1"/>
  <c r="AC182" i="1" s="1"/>
  <c r="J182" i="1"/>
  <c r="K182" i="1" s="1"/>
  <c r="AB181" i="1"/>
  <c r="AC181" i="1" s="1"/>
  <c r="J180" i="1"/>
  <c r="K180" i="1" s="1"/>
  <c r="AB179" i="1"/>
  <c r="AC179" i="1" s="1"/>
  <c r="J179" i="1"/>
  <c r="AB178" i="1"/>
  <c r="AC178" i="1" s="1"/>
  <c r="K178" i="1"/>
  <c r="AB177" i="1"/>
  <c r="AC177" i="1" s="1"/>
  <c r="AB176" i="1"/>
  <c r="AC176" i="1" s="1"/>
  <c r="J176" i="1"/>
  <c r="K176" i="1" s="1"/>
  <c r="M176" i="1" s="1"/>
  <c r="AB175" i="1"/>
  <c r="AC175" i="1" s="1"/>
  <c r="J175" i="1"/>
  <c r="K175" i="1" s="1"/>
  <c r="M175" i="1" s="1"/>
  <c r="AB174" i="1"/>
  <c r="AC174" i="1" s="1"/>
  <c r="J174" i="1"/>
  <c r="AB173" i="1"/>
  <c r="AC173" i="1" s="1"/>
  <c r="J173" i="1"/>
  <c r="K173" i="1" s="1"/>
  <c r="AB172" i="1"/>
  <c r="AC172" i="1" s="1"/>
  <c r="J172" i="1"/>
  <c r="K172" i="1" s="1"/>
  <c r="M172" i="1" s="1"/>
  <c r="AB171" i="1"/>
  <c r="AC171" i="1" s="1"/>
  <c r="AB170" i="1"/>
  <c r="AC170" i="1" s="1"/>
  <c r="AB169" i="1"/>
  <c r="AC169" i="1" s="1"/>
  <c r="AB168" i="1"/>
  <c r="AC168" i="1" s="1"/>
  <c r="J168" i="1"/>
  <c r="K168" i="1" s="1"/>
  <c r="M168" i="1" s="1"/>
  <c r="AB167" i="1"/>
  <c r="AC167" i="1" s="1"/>
  <c r="J167" i="1"/>
  <c r="K167" i="1" s="1"/>
  <c r="M167" i="1" s="1"/>
  <c r="W167" i="1" s="1"/>
  <c r="AB166" i="1"/>
  <c r="AC166" i="1" s="1"/>
  <c r="J166" i="1"/>
  <c r="AB165" i="1"/>
  <c r="AC165" i="1" s="1"/>
  <c r="J165" i="1"/>
  <c r="K165" i="1" s="1"/>
  <c r="AB164" i="1"/>
  <c r="AC164" i="1" s="1"/>
  <c r="J164" i="1"/>
  <c r="K164" i="1" s="1"/>
  <c r="M164" i="1" s="1"/>
  <c r="AB163" i="1"/>
  <c r="AC163" i="1" s="1"/>
  <c r="J163" i="1"/>
  <c r="K163" i="1" s="1"/>
  <c r="M163" i="1" s="1"/>
  <c r="AB162" i="1"/>
  <c r="AC162" i="1" s="1"/>
  <c r="J162" i="1"/>
  <c r="K162" i="1" s="1"/>
  <c r="M162" i="1" s="1"/>
  <c r="AB161" i="1"/>
  <c r="AC161" i="1" s="1"/>
  <c r="J161" i="1"/>
  <c r="K161" i="1" s="1"/>
  <c r="M161" i="1" s="1"/>
  <c r="AB160" i="1"/>
  <c r="AC160" i="1" s="1"/>
  <c r="J160" i="1"/>
  <c r="AB159" i="1"/>
  <c r="AC159" i="1" s="1"/>
  <c r="J159" i="1"/>
  <c r="AB158" i="1"/>
  <c r="AC158" i="1" s="1"/>
  <c r="J158" i="1"/>
  <c r="K158" i="1" s="1"/>
  <c r="M158" i="1" s="1"/>
  <c r="AB157" i="1"/>
  <c r="AC157" i="1" s="1"/>
  <c r="J157" i="1"/>
  <c r="K157" i="1" s="1"/>
  <c r="AB156" i="1"/>
  <c r="AC156" i="1" s="1"/>
  <c r="J156" i="1"/>
  <c r="K156" i="1" s="1"/>
  <c r="M156" i="1" s="1"/>
  <c r="AB155" i="1"/>
  <c r="AC155" i="1" s="1"/>
  <c r="J155" i="1"/>
  <c r="K155" i="1" s="1"/>
  <c r="AB154" i="1"/>
  <c r="AC154" i="1" s="1"/>
  <c r="J154" i="1"/>
  <c r="K154" i="1" s="1"/>
  <c r="AB153" i="1"/>
  <c r="AC153" i="1" s="1"/>
  <c r="J153" i="1"/>
  <c r="K153" i="1" s="1"/>
  <c r="AB152" i="1"/>
  <c r="AC152" i="1" s="1"/>
  <c r="J152" i="1"/>
  <c r="K152" i="1" s="1"/>
  <c r="M152" i="1" s="1"/>
  <c r="AB151" i="1"/>
  <c r="AC151" i="1" s="1"/>
  <c r="J151" i="1"/>
  <c r="K151" i="1" s="1"/>
  <c r="AB150" i="1"/>
  <c r="AC150" i="1" s="1"/>
  <c r="J150" i="1"/>
  <c r="K150" i="1" s="1"/>
  <c r="M150" i="1" s="1"/>
  <c r="AB149" i="1"/>
  <c r="AC149" i="1" s="1"/>
  <c r="J149" i="1"/>
  <c r="K149" i="1" s="1"/>
  <c r="M149" i="1" s="1"/>
  <c r="AB148" i="1"/>
  <c r="AC148" i="1" s="1"/>
  <c r="J148" i="1"/>
  <c r="K148" i="1" s="1"/>
  <c r="AB147" i="1"/>
  <c r="AC147" i="1" s="1"/>
  <c r="K147" i="1"/>
  <c r="AB146" i="1"/>
  <c r="AC146" i="1" s="1"/>
  <c r="AB145" i="1"/>
  <c r="AC145" i="1" s="1"/>
  <c r="AB144" i="1"/>
  <c r="AC144" i="1" s="1"/>
  <c r="J144" i="1"/>
  <c r="AB143" i="1"/>
  <c r="AC143" i="1" s="1"/>
  <c r="J143" i="1"/>
  <c r="AB142" i="1"/>
  <c r="AC142" i="1" s="1"/>
  <c r="J142" i="1"/>
  <c r="K142" i="1" s="1"/>
  <c r="AB141" i="1"/>
  <c r="AC141" i="1" s="1"/>
  <c r="J141" i="1"/>
  <c r="K141" i="1" s="1"/>
  <c r="AB140" i="1"/>
  <c r="AC140" i="1" s="1"/>
  <c r="J140" i="1"/>
  <c r="K140" i="1" s="1"/>
  <c r="AB139" i="1"/>
  <c r="AC139" i="1" s="1"/>
  <c r="J139" i="1"/>
  <c r="K139" i="1" s="1"/>
  <c r="AB138" i="1"/>
  <c r="AC138" i="1" s="1"/>
  <c r="J138" i="1"/>
  <c r="AB137" i="1"/>
  <c r="AC137" i="1" s="1"/>
  <c r="AB136" i="1"/>
  <c r="AC136" i="1" s="1"/>
  <c r="J136" i="1"/>
  <c r="K136" i="1" s="1"/>
  <c r="M136" i="1" s="1"/>
  <c r="AB135" i="1"/>
  <c r="AC135" i="1" s="1"/>
  <c r="J135" i="1"/>
  <c r="AB134" i="1"/>
  <c r="AC134" i="1" s="1"/>
  <c r="J134" i="1"/>
  <c r="K134" i="1" s="1"/>
  <c r="AB133" i="1"/>
  <c r="AC133" i="1" s="1"/>
  <c r="J133" i="1"/>
  <c r="K133" i="1" s="1"/>
  <c r="AB132" i="1"/>
  <c r="AC132" i="1" s="1"/>
  <c r="J132" i="1"/>
  <c r="K132" i="1" s="1"/>
  <c r="AB131" i="1"/>
  <c r="AC131" i="1" s="1"/>
  <c r="J131" i="1"/>
  <c r="K131" i="1" s="1"/>
  <c r="AB130" i="1"/>
  <c r="AC130" i="1" s="1"/>
  <c r="J130" i="1"/>
  <c r="K130" i="1" s="1"/>
  <c r="AB129" i="1"/>
  <c r="AC129" i="1" s="1"/>
  <c r="J129" i="1"/>
  <c r="K129" i="1" s="1"/>
  <c r="AB128" i="1"/>
  <c r="AC128" i="1" s="1"/>
  <c r="J128" i="1"/>
  <c r="K128" i="1" s="1"/>
  <c r="AB127" i="1"/>
  <c r="AC127" i="1" s="1"/>
  <c r="J127" i="1"/>
  <c r="K127" i="1" s="1"/>
  <c r="AB126" i="1"/>
  <c r="AC126" i="1" s="1"/>
  <c r="J126" i="1"/>
  <c r="K126" i="1" s="1"/>
  <c r="AB125" i="1"/>
  <c r="AC125" i="1" s="1"/>
  <c r="J125" i="1"/>
  <c r="K125" i="1" s="1"/>
  <c r="AB124" i="1"/>
  <c r="AC124" i="1" s="1"/>
  <c r="J124" i="1"/>
  <c r="K124" i="1" s="1"/>
  <c r="AB123" i="1"/>
  <c r="AC123" i="1" s="1"/>
  <c r="J123" i="1"/>
  <c r="AB122" i="1"/>
  <c r="AC122" i="1" s="1"/>
  <c r="J122" i="1"/>
  <c r="AB121" i="1"/>
  <c r="AC121" i="1" s="1"/>
  <c r="J121" i="1"/>
  <c r="AB120" i="1"/>
  <c r="AC120" i="1" s="1"/>
  <c r="J120" i="1"/>
  <c r="AB119" i="1"/>
  <c r="AC119" i="1" s="1"/>
  <c r="J119" i="1"/>
  <c r="AB118" i="1"/>
  <c r="AC118" i="1" s="1"/>
  <c r="J118" i="1"/>
  <c r="AB117" i="1"/>
  <c r="AC117" i="1" s="1"/>
  <c r="J117" i="1"/>
  <c r="AB116" i="1"/>
  <c r="AC116" i="1" s="1"/>
  <c r="J116" i="1"/>
  <c r="AB115" i="1"/>
  <c r="AC115" i="1" s="1"/>
  <c r="J115" i="1"/>
  <c r="K115" i="1" s="1"/>
  <c r="AB114" i="1"/>
  <c r="AC114" i="1" s="1"/>
  <c r="J114" i="1"/>
  <c r="K114" i="1" s="1"/>
  <c r="AB113" i="1"/>
  <c r="AC113" i="1" s="1"/>
  <c r="J113" i="1"/>
  <c r="AB112" i="1"/>
  <c r="AC112" i="1" s="1"/>
  <c r="J112" i="1"/>
  <c r="K112" i="1" s="1"/>
  <c r="J111" i="1"/>
  <c r="K111" i="1" s="1"/>
  <c r="M111" i="1" s="1"/>
  <c r="AB110" i="1"/>
  <c r="AC110" i="1" s="1"/>
  <c r="J110" i="1"/>
  <c r="K110" i="1" s="1"/>
  <c r="AB109" i="1"/>
  <c r="AC109" i="1" s="1"/>
  <c r="J109" i="1"/>
  <c r="K109" i="1" s="1"/>
  <c r="M109" i="1" s="1"/>
  <c r="AB108" i="1"/>
  <c r="AC108" i="1" s="1"/>
  <c r="J108" i="1"/>
  <c r="K108" i="1" s="1"/>
  <c r="AB107" i="1"/>
  <c r="AC107" i="1" s="1"/>
  <c r="J107" i="1"/>
  <c r="K107" i="1" s="1"/>
  <c r="M107" i="1" s="1"/>
  <c r="AB106" i="1"/>
  <c r="AC106" i="1" s="1"/>
  <c r="J106" i="1"/>
  <c r="K106" i="1" s="1"/>
  <c r="AB105" i="1"/>
  <c r="AC105" i="1" s="1"/>
  <c r="J105" i="1"/>
  <c r="K105" i="1" s="1"/>
  <c r="AB104" i="1"/>
  <c r="AC104" i="1" s="1"/>
  <c r="J104" i="1"/>
  <c r="K104" i="1" s="1"/>
  <c r="AB103" i="1"/>
  <c r="AC103" i="1" s="1"/>
  <c r="J103" i="1"/>
  <c r="K103" i="1" s="1"/>
  <c r="AB102" i="1"/>
  <c r="AC102" i="1" s="1"/>
  <c r="J102" i="1"/>
  <c r="AB101" i="1"/>
  <c r="AC101" i="1" s="1"/>
  <c r="J101" i="1"/>
  <c r="K101" i="1" s="1"/>
  <c r="AB100" i="1"/>
  <c r="AC100" i="1" s="1"/>
  <c r="J100" i="1"/>
  <c r="K100" i="1" s="1"/>
  <c r="AB99" i="1"/>
  <c r="AC99" i="1" s="1"/>
  <c r="J99" i="1"/>
  <c r="AB98" i="1"/>
  <c r="AC98" i="1" s="1"/>
  <c r="J98" i="1"/>
  <c r="AB97" i="1"/>
  <c r="AC97" i="1" s="1"/>
  <c r="J97" i="1"/>
  <c r="K97" i="1" s="1"/>
  <c r="AB96" i="1"/>
  <c r="AC96" i="1" s="1"/>
  <c r="J96" i="1"/>
  <c r="K96" i="1" s="1"/>
  <c r="AB95" i="1"/>
  <c r="AC95" i="1" s="1"/>
  <c r="J95" i="1"/>
  <c r="K95" i="1" s="1"/>
  <c r="AB94" i="1"/>
  <c r="AC94" i="1" s="1"/>
  <c r="J94" i="1"/>
  <c r="K94" i="1" s="1"/>
  <c r="AB93" i="1"/>
  <c r="AC93" i="1" s="1"/>
  <c r="J93" i="1"/>
  <c r="K93" i="1" s="1"/>
  <c r="AB92" i="1"/>
  <c r="AC92" i="1" s="1"/>
  <c r="J92" i="1"/>
  <c r="K92" i="1" s="1"/>
  <c r="AB91" i="1"/>
  <c r="AC91" i="1" s="1"/>
  <c r="J91" i="1"/>
  <c r="K91" i="1" s="1"/>
  <c r="AB90" i="1"/>
  <c r="AC90" i="1" s="1"/>
  <c r="J90" i="1"/>
  <c r="AB89" i="1"/>
  <c r="AC89" i="1" s="1"/>
  <c r="J89" i="1"/>
  <c r="AB88" i="1"/>
  <c r="AC88" i="1" s="1"/>
  <c r="J88" i="1"/>
  <c r="J87" i="1"/>
  <c r="K87" i="1" s="1"/>
  <c r="M87" i="1" s="1"/>
  <c r="AB86" i="1"/>
  <c r="AC86" i="1" s="1"/>
  <c r="AB85" i="1"/>
  <c r="AC85" i="1" s="1"/>
  <c r="J85" i="1"/>
  <c r="AB84" i="1"/>
  <c r="AC84" i="1" s="1"/>
  <c r="J84" i="1"/>
  <c r="K84" i="1" s="1"/>
  <c r="AB83" i="1"/>
  <c r="AC83" i="1" s="1"/>
  <c r="J83" i="1"/>
  <c r="K83" i="1" s="1"/>
  <c r="AB82" i="1"/>
  <c r="AC82" i="1" s="1"/>
  <c r="J82" i="1"/>
  <c r="K82" i="1" s="1"/>
  <c r="M82" i="1" s="1"/>
  <c r="AB81" i="1"/>
  <c r="AC81" i="1" s="1"/>
  <c r="J81" i="1"/>
  <c r="AB80" i="1"/>
  <c r="AC80" i="1" s="1"/>
  <c r="J80" i="1"/>
  <c r="K80" i="1" s="1"/>
  <c r="M80" i="1" s="1"/>
  <c r="AB79" i="1"/>
  <c r="AC79" i="1" s="1"/>
  <c r="J79" i="1"/>
  <c r="K79" i="1" s="1"/>
  <c r="AB78" i="1"/>
  <c r="AC78" i="1" s="1"/>
  <c r="J78" i="1"/>
  <c r="K78" i="1" s="1"/>
  <c r="AB77" i="1"/>
  <c r="AC77" i="1" s="1"/>
  <c r="J77" i="1"/>
  <c r="K77" i="1" s="1"/>
  <c r="AB76" i="1"/>
  <c r="AC76" i="1" s="1"/>
  <c r="J76" i="1"/>
  <c r="K76" i="1" s="1"/>
  <c r="J75" i="1"/>
  <c r="K75" i="1" s="1"/>
  <c r="M75" i="1" s="1"/>
  <c r="AB74" i="1"/>
  <c r="AC74" i="1" s="1"/>
  <c r="J74" i="1"/>
  <c r="K74" i="1" s="1"/>
  <c r="M74" i="1" s="1"/>
  <c r="AB73" i="1"/>
  <c r="AC73" i="1" s="1"/>
  <c r="J73" i="1"/>
  <c r="K73" i="1" s="1"/>
  <c r="M73" i="1" s="1"/>
  <c r="AB72" i="1"/>
  <c r="AC72" i="1" s="1"/>
  <c r="J72" i="1"/>
  <c r="K72" i="1" s="1"/>
  <c r="M72" i="1" s="1"/>
  <c r="AB71" i="1"/>
  <c r="AC71" i="1" s="1"/>
  <c r="J71" i="1"/>
  <c r="K71" i="1" s="1"/>
  <c r="M71" i="1" s="1"/>
  <c r="AB70" i="1"/>
  <c r="AC70" i="1" s="1"/>
  <c r="J70" i="1"/>
  <c r="K70" i="1" s="1"/>
  <c r="M70" i="1" s="1"/>
  <c r="AB69" i="1"/>
  <c r="AC69" i="1" s="1"/>
  <c r="J69" i="1"/>
  <c r="K69" i="1" s="1"/>
  <c r="M69" i="1" s="1"/>
  <c r="AB68" i="1"/>
  <c r="AC68" i="1" s="1"/>
  <c r="J68" i="1"/>
  <c r="AB67" i="1"/>
  <c r="AC67" i="1" s="1"/>
  <c r="J67" i="1"/>
  <c r="K67" i="1" s="1"/>
  <c r="M67" i="1" s="1"/>
  <c r="AB66" i="1"/>
  <c r="AC66" i="1" s="1"/>
  <c r="J66" i="1"/>
  <c r="K66" i="1" s="1"/>
  <c r="M66" i="1" s="1"/>
  <c r="AB65" i="1"/>
  <c r="AC65" i="1" s="1"/>
  <c r="K65" i="1"/>
  <c r="AB64" i="1"/>
  <c r="AC64" i="1" s="1"/>
  <c r="K64" i="1"/>
  <c r="M64" i="1" s="1"/>
  <c r="AB63" i="1"/>
  <c r="AC63" i="1" s="1"/>
  <c r="J63" i="1"/>
  <c r="K63" i="1" s="1"/>
  <c r="M63" i="1" s="1"/>
  <c r="AB62" i="1"/>
  <c r="AC62" i="1" s="1"/>
  <c r="J62" i="1"/>
  <c r="K62" i="1" s="1"/>
  <c r="M62" i="1" s="1"/>
  <c r="AB61" i="1"/>
  <c r="AC61" i="1" s="1"/>
  <c r="J61" i="1"/>
  <c r="K61" i="1" s="1"/>
  <c r="M61" i="1" s="1"/>
  <c r="W61" i="1" s="1"/>
  <c r="AB60" i="1"/>
  <c r="AC60" i="1" s="1"/>
  <c r="J60" i="1"/>
  <c r="AB59" i="1"/>
  <c r="AC59" i="1" s="1"/>
  <c r="J59" i="1"/>
  <c r="AB58" i="1"/>
  <c r="AC58" i="1" s="1"/>
  <c r="J58" i="1"/>
  <c r="AB57" i="1"/>
  <c r="AC57" i="1" s="1"/>
  <c r="J57" i="1"/>
  <c r="AB56" i="1"/>
  <c r="AC56" i="1" s="1"/>
  <c r="J56" i="1"/>
  <c r="AB55" i="1"/>
  <c r="AC55" i="1" s="1"/>
  <c r="J55" i="1"/>
  <c r="AB54" i="1"/>
  <c r="AC54" i="1" s="1"/>
  <c r="J54" i="1"/>
  <c r="AB53" i="1"/>
  <c r="AC53" i="1" s="1"/>
  <c r="J53" i="1"/>
  <c r="AB52" i="1"/>
  <c r="AC52" i="1" s="1"/>
  <c r="J52" i="1"/>
  <c r="AB51" i="1"/>
  <c r="AC51" i="1" s="1"/>
  <c r="J51" i="1"/>
  <c r="AB50" i="1"/>
  <c r="AC50" i="1" s="1"/>
  <c r="J50" i="1"/>
  <c r="AB49" i="1"/>
  <c r="AC49" i="1" s="1"/>
  <c r="J49" i="1"/>
  <c r="AB48" i="1"/>
  <c r="AC48" i="1" s="1"/>
  <c r="J48" i="1"/>
  <c r="AB47" i="1"/>
  <c r="AC47" i="1" s="1"/>
  <c r="J47" i="1"/>
  <c r="K47" i="1" s="1"/>
  <c r="AB46" i="1"/>
  <c r="AC46" i="1" s="1"/>
  <c r="J46" i="1"/>
  <c r="K46" i="1" s="1"/>
  <c r="M46" i="1" s="1"/>
  <c r="W46" i="1" s="1"/>
  <c r="AB45" i="1"/>
  <c r="AC45" i="1" s="1"/>
  <c r="J45" i="1"/>
  <c r="K45" i="1" s="1"/>
  <c r="M45" i="1" s="1"/>
  <c r="W45" i="1" s="1"/>
  <c r="AB44" i="1"/>
  <c r="AC44" i="1" s="1"/>
  <c r="J44" i="1"/>
  <c r="K44" i="1" s="1"/>
  <c r="M44" i="1" s="1"/>
  <c r="AB43" i="1"/>
  <c r="AC43" i="1" s="1"/>
  <c r="J43" i="1"/>
  <c r="K43" i="1" s="1"/>
  <c r="AB42" i="1"/>
  <c r="AC42" i="1" s="1"/>
  <c r="J42" i="1"/>
  <c r="K42" i="1" s="1"/>
  <c r="AB41" i="1"/>
  <c r="AC41" i="1" s="1"/>
  <c r="J41" i="1"/>
  <c r="K41" i="1" s="1"/>
  <c r="AB40" i="1"/>
  <c r="AC40" i="1" s="1"/>
  <c r="J40" i="1"/>
  <c r="K40" i="1" s="1"/>
  <c r="AB39" i="1"/>
  <c r="AC39" i="1" s="1"/>
  <c r="J39" i="1"/>
  <c r="K39" i="1" s="1"/>
  <c r="AB38" i="1"/>
  <c r="AC38" i="1" s="1"/>
  <c r="AB37" i="1"/>
  <c r="AC37" i="1" s="1"/>
  <c r="J37" i="1"/>
  <c r="K37" i="1" s="1"/>
  <c r="M37" i="1" s="1"/>
  <c r="W37" i="1" s="1"/>
  <c r="AB36" i="1"/>
  <c r="AC36" i="1" s="1"/>
  <c r="J36" i="1"/>
  <c r="K36" i="1" s="1"/>
  <c r="AB35" i="1"/>
  <c r="AC35" i="1" s="1"/>
  <c r="J35" i="1"/>
  <c r="K35" i="1" s="1"/>
  <c r="AB34" i="1"/>
  <c r="AC34" i="1" s="1"/>
  <c r="J34" i="1"/>
  <c r="K34" i="1" s="1"/>
  <c r="AB33" i="1"/>
  <c r="AC33" i="1" s="1"/>
  <c r="J33" i="1"/>
  <c r="K33" i="1" s="1"/>
  <c r="AB32" i="1"/>
  <c r="AC32" i="1" s="1"/>
  <c r="J32" i="1"/>
  <c r="K32" i="1" s="1"/>
  <c r="AB31" i="1"/>
  <c r="AC31" i="1" s="1"/>
  <c r="J31" i="1"/>
  <c r="K31" i="1" s="1"/>
  <c r="AB30" i="1"/>
  <c r="AC30" i="1" s="1"/>
  <c r="J30" i="1"/>
  <c r="K30" i="1" s="1"/>
  <c r="AB29" i="1"/>
  <c r="AC29" i="1" s="1"/>
  <c r="J29" i="1"/>
  <c r="K29" i="1" s="1"/>
  <c r="AB28" i="1"/>
  <c r="AC28" i="1" s="1"/>
  <c r="J28" i="1"/>
  <c r="K28" i="1" s="1"/>
  <c r="AB27" i="1"/>
  <c r="AC27" i="1" s="1"/>
  <c r="J27" i="1"/>
  <c r="K27" i="1" s="1"/>
  <c r="AB26" i="1"/>
  <c r="AC26" i="1" s="1"/>
  <c r="J26" i="1"/>
  <c r="K26" i="1" s="1"/>
  <c r="AB25" i="1"/>
  <c r="AC25" i="1" s="1"/>
  <c r="J25" i="1"/>
  <c r="K25" i="1" s="1"/>
  <c r="AB24" i="1"/>
  <c r="AC24" i="1" s="1"/>
  <c r="J24" i="1"/>
  <c r="K24" i="1" s="1"/>
  <c r="M24" i="1" s="1"/>
  <c r="AB23" i="1"/>
  <c r="AC23" i="1" s="1"/>
  <c r="J23" i="1"/>
  <c r="K23" i="1" s="1"/>
  <c r="AB22" i="1"/>
  <c r="AC22" i="1" s="1"/>
  <c r="J22" i="1"/>
  <c r="K22" i="1" s="1"/>
  <c r="M22" i="1" s="1"/>
  <c r="AB21" i="1"/>
  <c r="AC21" i="1" s="1"/>
  <c r="J21" i="1"/>
  <c r="K21" i="1" s="1"/>
  <c r="M21" i="1" s="1"/>
  <c r="AB20" i="1"/>
  <c r="AC20" i="1" s="1"/>
  <c r="J20" i="1"/>
  <c r="K20" i="1" s="1"/>
  <c r="M20" i="1" s="1"/>
  <c r="AB19" i="1"/>
  <c r="AC19" i="1" s="1"/>
  <c r="J19" i="1"/>
  <c r="K19" i="1" s="1"/>
  <c r="M19" i="1" s="1"/>
  <c r="AB18" i="1"/>
  <c r="AC18" i="1" s="1"/>
  <c r="J18" i="1"/>
  <c r="K18" i="1" s="1"/>
  <c r="M18" i="1" s="1"/>
  <c r="AB17" i="1"/>
  <c r="AC17" i="1" s="1"/>
  <c r="J17" i="1"/>
  <c r="K17" i="1" s="1"/>
  <c r="M17" i="1" s="1"/>
  <c r="AB16" i="1"/>
  <c r="AC16" i="1" s="1"/>
  <c r="J16" i="1"/>
  <c r="K16" i="1" s="1"/>
  <c r="M16" i="1" s="1"/>
  <c r="AB15" i="1"/>
  <c r="AC15" i="1" s="1"/>
  <c r="J15" i="1"/>
  <c r="K15" i="1" s="1"/>
  <c r="M15" i="1" s="1"/>
  <c r="AB14" i="1"/>
  <c r="AC14" i="1" s="1"/>
  <c r="J14" i="1"/>
  <c r="K14" i="1" s="1"/>
  <c r="M14" i="1" s="1"/>
  <c r="AB13" i="1"/>
  <c r="AC13" i="1" s="1"/>
  <c r="J13" i="1"/>
  <c r="K13" i="1" s="1"/>
  <c r="M13" i="1" s="1"/>
  <c r="AB12" i="1"/>
  <c r="AC12" i="1" s="1"/>
  <c r="J12" i="1"/>
  <c r="K12" i="1" s="1"/>
  <c r="M12" i="1" s="1"/>
  <c r="AB11" i="1"/>
  <c r="AC11" i="1" s="1"/>
  <c r="J11" i="1"/>
  <c r="K11" i="1" s="1"/>
  <c r="M11" i="1" s="1"/>
  <c r="AB10" i="1"/>
  <c r="AC10" i="1" s="1"/>
  <c r="J10" i="1"/>
  <c r="K10" i="1" s="1"/>
  <c r="M10" i="1" s="1"/>
  <c r="AB9" i="1"/>
  <c r="AC9" i="1" s="1"/>
  <c r="J9" i="1"/>
  <c r="K9" i="1" s="1"/>
  <c r="M9" i="1" s="1"/>
  <c r="AB8" i="1"/>
  <c r="AC8" i="1" s="1"/>
  <c r="AA6" i="1"/>
  <c r="I6" i="1"/>
  <c r="H6" i="1"/>
  <c r="AH6" i="1"/>
  <c r="T38" i="1"/>
  <c r="R21" i="1"/>
  <c r="P13" i="1"/>
  <c r="G34" i="1"/>
  <c r="R20" i="1" l="1"/>
  <c r="R13" i="1"/>
  <c r="P12" i="1"/>
  <c r="G29" i="1"/>
  <c r="R12" i="1"/>
  <c r="G11" i="1"/>
  <c r="G28" i="1"/>
  <c r="P27" i="1"/>
  <c r="P20" i="1"/>
  <c r="R38" i="1"/>
  <c r="P10" i="1"/>
  <c r="P18" i="1"/>
  <c r="R19" i="1"/>
  <c r="R24" i="1"/>
  <c r="G32" i="1"/>
  <c r="G35" i="1"/>
  <c r="P51" i="1"/>
  <c r="R63" i="1"/>
  <c r="P67" i="1"/>
  <c r="G10" i="1"/>
  <c r="R11" i="1"/>
  <c r="P17" i="1"/>
  <c r="R18" i="1"/>
  <c r="G27" i="1"/>
  <c r="P30" i="1"/>
  <c r="T42" i="1"/>
  <c r="R47" i="1"/>
  <c r="P19" i="1"/>
  <c r="P16" i="1"/>
  <c r="R17" i="1"/>
  <c r="G22" i="1"/>
  <c r="P25" i="1"/>
  <c r="G9" i="1"/>
  <c r="R10" i="1"/>
  <c r="P15" i="1"/>
  <c r="R16" i="1"/>
  <c r="G26" i="1"/>
  <c r="P29" i="1"/>
  <c r="P31" i="1"/>
  <c r="R44" i="1"/>
  <c r="P58" i="1"/>
  <c r="G8" i="1"/>
  <c r="P14" i="1"/>
  <c r="R15" i="1"/>
  <c r="T22" i="1"/>
  <c r="P28" i="1"/>
  <c r="G30" i="1"/>
  <c r="P55" i="1"/>
  <c r="R67" i="1"/>
  <c r="P24" i="1"/>
  <c r="R9" i="1"/>
  <c r="P11" i="1"/>
  <c r="R14" i="1"/>
  <c r="G25" i="1"/>
  <c r="M259" i="1"/>
  <c r="AJ6" i="1"/>
  <c r="S6" i="1"/>
  <c r="M256" i="1"/>
  <c r="M269" i="1"/>
  <c r="M257" i="1"/>
  <c r="M266" i="1"/>
  <c r="M262" i="1"/>
  <c r="M258" i="1"/>
  <c r="M263" i="1"/>
  <c r="AF6" i="1"/>
  <c r="AB6" i="1"/>
  <c r="W9" i="1"/>
  <c r="N9" i="1"/>
  <c r="W24" i="1"/>
  <c r="N24" i="1"/>
  <c r="M31" i="1"/>
  <c r="M40" i="1"/>
  <c r="M25" i="1"/>
  <c r="P9" i="1"/>
  <c r="W13" i="1"/>
  <c r="N13" i="1"/>
  <c r="W15" i="1"/>
  <c r="N15" i="1"/>
  <c r="W17" i="1"/>
  <c r="N17" i="1"/>
  <c r="W19" i="1"/>
  <c r="N19" i="1"/>
  <c r="W21" i="1"/>
  <c r="N21" i="1"/>
  <c r="W62" i="1"/>
  <c r="N62" i="1"/>
  <c r="W12" i="1"/>
  <c r="N12" i="1"/>
  <c r="W14" i="1"/>
  <c r="N14" i="1"/>
  <c r="W16" i="1"/>
  <c r="N16" i="1"/>
  <c r="W18" i="1"/>
  <c r="N18" i="1"/>
  <c r="W20" i="1"/>
  <c r="N20" i="1"/>
  <c r="W22" i="1"/>
  <c r="N22" i="1"/>
  <c r="W11" i="1"/>
  <c r="N11" i="1"/>
  <c r="W10" i="1"/>
  <c r="N10" i="1"/>
  <c r="W67" i="1"/>
  <c r="N67" i="1"/>
  <c r="N263" i="1"/>
  <c r="N255" i="1"/>
  <c r="N267" i="1"/>
  <c r="N259" i="1"/>
  <c r="N258" i="1"/>
  <c r="N266" i="1"/>
  <c r="N264" i="1"/>
  <c r="N262" i="1"/>
  <c r="N212" i="1"/>
  <c r="R26" i="1"/>
  <c r="W71" i="1"/>
  <c r="N71" i="1"/>
  <c r="T14" i="1"/>
  <c r="T18" i="1"/>
  <c r="T20" i="1"/>
  <c r="T23" i="1"/>
  <c r="M34" i="1"/>
  <c r="R34" i="1"/>
  <c r="P34" i="1"/>
  <c r="P41" i="1"/>
  <c r="R41" i="1"/>
  <c r="R45" i="1"/>
  <c r="K48" i="1"/>
  <c r="M48" i="1" s="1"/>
  <c r="R51" i="1"/>
  <c r="G52" i="1"/>
  <c r="R55" i="1"/>
  <c r="G56" i="1"/>
  <c r="R58" i="1"/>
  <c r="R61" i="1"/>
  <c r="R70" i="1"/>
  <c r="R74" i="1"/>
  <c r="P77" i="1"/>
  <c r="T78" i="1"/>
  <c r="W75" i="1"/>
  <c r="N75" i="1"/>
  <c r="M92" i="1"/>
  <c r="P268" i="1"/>
  <c r="P262" i="1"/>
  <c r="P260" i="1"/>
  <c r="P258" i="1"/>
  <c r="P256" i="1"/>
  <c r="P266" i="1"/>
  <c r="P264" i="1"/>
  <c r="P241" i="1"/>
  <c r="P243" i="1"/>
  <c r="P220" i="1"/>
  <c r="P216" i="1"/>
  <c r="P219" i="1"/>
  <c r="P218" i="1"/>
  <c r="P217" i="1"/>
  <c r="P198" i="1"/>
  <c r="P235" i="1"/>
  <c r="P161" i="1"/>
  <c r="P163" i="1"/>
  <c r="P169" i="1"/>
  <c r="P186" i="1"/>
  <c r="P137" i="1"/>
  <c r="P162" i="1"/>
  <c r="P140" i="1"/>
  <c r="P86" i="1"/>
  <c r="P111" i="1"/>
  <c r="P107" i="1"/>
  <c r="P110" i="1"/>
  <c r="P81" i="1"/>
  <c r="P83" i="1"/>
  <c r="P47" i="1"/>
  <c r="P85" i="1"/>
  <c r="P63" i="1"/>
  <c r="P40" i="1"/>
  <c r="P37" i="1"/>
  <c r="P62" i="1"/>
  <c r="P46" i="1"/>
  <c r="P61" i="1"/>
  <c r="P105" i="1"/>
  <c r="J8" i="1"/>
  <c r="K8" i="1" s="1"/>
  <c r="R8" i="1"/>
  <c r="T12" i="1"/>
  <c r="T16" i="1"/>
  <c r="R267" i="1"/>
  <c r="R264" i="1"/>
  <c r="R256" i="1"/>
  <c r="R250" i="1"/>
  <c r="R268" i="1"/>
  <c r="R262" i="1"/>
  <c r="R258" i="1"/>
  <c r="R260" i="1"/>
  <c r="R251" i="1"/>
  <c r="R266" i="1"/>
  <c r="R228" i="1"/>
  <c r="R225" i="1"/>
  <c r="R223" i="1"/>
  <c r="R229" i="1"/>
  <c r="R231" i="1"/>
  <c r="R201" i="1"/>
  <c r="R214" i="1"/>
  <c r="R158" i="1"/>
  <c r="R149" i="1"/>
  <c r="R156" i="1"/>
  <c r="R161" i="1"/>
  <c r="R162" i="1"/>
  <c r="R137" i="1"/>
  <c r="R111" i="1"/>
  <c r="R107" i="1"/>
  <c r="R72" i="1"/>
  <c r="R69" i="1"/>
  <c r="R62" i="1"/>
  <c r="R46" i="1"/>
  <c r="R42" i="1"/>
  <c r="R60" i="1"/>
  <c r="G13" i="1"/>
  <c r="G15" i="1"/>
  <c r="G17" i="1"/>
  <c r="G19" i="1"/>
  <c r="G21" i="1"/>
  <c r="P21" i="1"/>
  <c r="G24" i="1"/>
  <c r="P26" i="1"/>
  <c r="T41" i="1"/>
  <c r="P44" i="1"/>
  <c r="P45" i="1"/>
  <c r="N46" i="1"/>
  <c r="P50" i="1"/>
  <c r="P54" i="1"/>
  <c r="P60" i="1"/>
  <c r="R68" i="1"/>
  <c r="R71" i="1"/>
  <c r="W72" i="1"/>
  <c r="N72" i="1"/>
  <c r="G73" i="1"/>
  <c r="R75" i="1"/>
  <c r="R76" i="1"/>
  <c r="P76" i="1"/>
  <c r="T76" i="1"/>
  <c r="G88" i="1"/>
  <c r="K88" i="1"/>
  <c r="T261" i="1"/>
  <c r="T266" i="1"/>
  <c r="T258" i="1"/>
  <c r="T252" i="1"/>
  <c r="T262" i="1"/>
  <c r="T248" i="1"/>
  <c r="T256" i="1"/>
  <c r="T264" i="1"/>
  <c r="T260" i="1"/>
  <c r="T251" i="1"/>
  <c r="T250" i="1"/>
  <c r="T268" i="1"/>
  <c r="T249" i="1"/>
  <c r="T236" i="1"/>
  <c r="T242" i="1"/>
  <c r="T238" i="1"/>
  <c r="T247" i="1"/>
  <c r="T227" i="1"/>
  <c r="T221" i="1"/>
  <c r="T228" i="1"/>
  <c r="T225" i="1"/>
  <c r="T239" i="1"/>
  <c r="T231" i="1"/>
  <c r="T229" i="1"/>
  <c r="T215" i="1"/>
  <c r="T212" i="1"/>
  <c r="T232" i="1"/>
  <c r="T226" i="1"/>
  <c r="T214" i="1"/>
  <c r="T213" i="1"/>
  <c r="T237" i="1"/>
  <c r="T216" i="1"/>
  <c r="T209" i="1"/>
  <c r="T219" i="1"/>
  <c r="T218" i="1"/>
  <c r="T217" i="1"/>
  <c r="T230" i="1"/>
  <c r="T203" i="1"/>
  <c r="T222" i="1"/>
  <c r="T181" i="1"/>
  <c r="T164" i="1"/>
  <c r="T163" i="1"/>
  <c r="T224" i="1"/>
  <c r="T207" i="1"/>
  <c r="T186" i="1"/>
  <c r="T200" i="1"/>
  <c r="T160" i="1"/>
  <c r="T162" i="1"/>
  <c r="T180" i="1"/>
  <c r="T159" i="1"/>
  <c r="T185" i="1"/>
  <c r="T201" i="1"/>
  <c r="T148" i="1"/>
  <c r="T141" i="1"/>
  <c r="T183" i="1"/>
  <c r="T161" i="1"/>
  <c r="T154" i="1"/>
  <c r="T147" i="1"/>
  <c r="T138" i="1"/>
  <c r="T155" i="1"/>
  <c r="T157" i="1"/>
  <c r="T137" i="1"/>
  <c r="T145" i="1"/>
  <c r="T136" i="1"/>
  <c r="T133" i="1"/>
  <c r="T144" i="1"/>
  <c r="T110" i="1"/>
  <c r="T132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89" i="1"/>
  <c r="T84" i="1"/>
  <c r="T109" i="1"/>
  <c r="T75" i="1"/>
  <c r="T74" i="1"/>
  <c r="T73" i="1"/>
  <c r="T72" i="1"/>
  <c r="T71" i="1"/>
  <c r="T70" i="1"/>
  <c r="T69" i="1"/>
  <c r="T68" i="1"/>
  <c r="T67" i="1"/>
  <c r="T108" i="1"/>
  <c r="T85" i="1"/>
  <c r="T83" i="1"/>
  <c r="T46" i="1"/>
  <c r="T66" i="1"/>
  <c r="T45" i="1"/>
  <c r="T48" i="1"/>
  <c r="T44" i="1"/>
  <c r="T77" i="1"/>
  <c r="T81" i="1"/>
  <c r="T47" i="1"/>
  <c r="T8" i="1"/>
  <c r="T10" i="1"/>
  <c r="T11" i="1"/>
  <c r="G31" i="1"/>
  <c r="T31" i="1"/>
  <c r="G33" i="1"/>
  <c r="M36" i="1"/>
  <c r="R36" i="1"/>
  <c r="P36" i="1"/>
  <c r="R37" i="1"/>
  <c r="G38" i="1"/>
  <c r="R48" i="1"/>
  <c r="R50" i="1"/>
  <c r="G51" i="1"/>
  <c r="R54" i="1"/>
  <c r="G55" i="1"/>
  <c r="P57" i="1"/>
  <c r="W64" i="1"/>
  <c r="N64" i="1"/>
  <c r="W66" i="1"/>
  <c r="N66" i="1"/>
  <c r="W69" i="1"/>
  <c r="N69" i="1"/>
  <c r="T79" i="1"/>
  <c r="T9" i="1"/>
  <c r="M23" i="1"/>
  <c r="R23" i="1"/>
  <c r="F6" i="1"/>
  <c r="P22" i="1"/>
  <c r="T24" i="1"/>
  <c r="M32" i="1"/>
  <c r="R32" i="1"/>
  <c r="P32" i="1"/>
  <c r="T34" i="1"/>
  <c r="M35" i="1"/>
  <c r="R35" i="1"/>
  <c r="P35" i="1"/>
  <c r="M39" i="1"/>
  <c r="R40" i="1"/>
  <c r="M43" i="1"/>
  <c r="G44" i="1"/>
  <c r="G45" i="1"/>
  <c r="P53" i="1"/>
  <c r="R57" i="1"/>
  <c r="W73" i="1"/>
  <c r="N73" i="1"/>
  <c r="G79" i="1"/>
  <c r="T107" i="1"/>
  <c r="M26" i="1"/>
  <c r="M27" i="1"/>
  <c r="R27" i="1"/>
  <c r="M28" i="1"/>
  <c r="N37" i="1"/>
  <c r="N45" i="1"/>
  <c r="T15" i="1"/>
  <c r="T21" i="1"/>
  <c r="T25" i="1"/>
  <c r="T26" i="1"/>
  <c r="T27" i="1"/>
  <c r="T28" i="1"/>
  <c r="T29" i="1"/>
  <c r="T30" i="1"/>
  <c r="T37" i="1"/>
  <c r="P42" i="1"/>
  <c r="P43" i="1"/>
  <c r="R43" i="1"/>
  <c r="P48" i="1"/>
  <c r="P49" i="1"/>
  <c r="R49" i="1"/>
  <c r="G50" i="1"/>
  <c r="R53" i="1"/>
  <c r="G54" i="1"/>
  <c r="P59" i="1"/>
  <c r="W63" i="1"/>
  <c r="N63" i="1"/>
  <c r="R64" i="1"/>
  <c r="R66" i="1"/>
  <c r="G68" i="1"/>
  <c r="T17" i="1"/>
  <c r="T19" i="1"/>
  <c r="G12" i="1"/>
  <c r="G14" i="1"/>
  <c r="G16" i="1"/>
  <c r="G18" i="1"/>
  <c r="G20" i="1"/>
  <c r="R22" i="1"/>
  <c r="P23" i="1"/>
  <c r="K38" i="1"/>
  <c r="P39" i="1"/>
  <c r="R39" i="1"/>
  <c r="T40" i="1"/>
  <c r="T43" i="1"/>
  <c r="W44" i="1"/>
  <c r="N44" i="1"/>
  <c r="M47" i="1"/>
  <c r="P52" i="1"/>
  <c r="P56" i="1"/>
  <c r="R59" i="1"/>
  <c r="T65" i="1"/>
  <c r="R73" i="1"/>
  <c r="W87" i="1"/>
  <c r="N87" i="1"/>
  <c r="R28" i="1"/>
  <c r="M29" i="1"/>
  <c r="R29" i="1"/>
  <c r="M30" i="1"/>
  <c r="R30" i="1"/>
  <c r="T13" i="1"/>
  <c r="G265" i="1"/>
  <c r="G257" i="1"/>
  <c r="G267" i="1"/>
  <c r="G259" i="1"/>
  <c r="G264" i="1"/>
  <c r="G256" i="1"/>
  <c r="G269" i="1"/>
  <c r="G261" i="1"/>
  <c r="G263" i="1"/>
  <c r="G255" i="1"/>
  <c r="G250" i="1"/>
  <c r="G262" i="1"/>
  <c r="G258" i="1"/>
  <c r="G266" i="1"/>
  <c r="G260" i="1"/>
  <c r="G268" i="1"/>
  <c r="G234" i="1"/>
  <c r="G243" i="1"/>
  <c r="G245" i="1"/>
  <c r="G235" i="1"/>
  <c r="G230" i="1"/>
  <c r="G226" i="1"/>
  <c r="G244" i="1"/>
  <c r="G231" i="1"/>
  <c r="G229" i="1"/>
  <c r="G212" i="1"/>
  <c r="G225" i="1"/>
  <c r="G223" i="1"/>
  <c r="G233" i="1"/>
  <c r="G213" i="1"/>
  <c r="G206" i="1"/>
  <c r="G199" i="1"/>
  <c r="G201" i="1"/>
  <c r="G177" i="1"/>
  <c r="G170" i="1"/>
  <c r="G161" i="1"/>
  <c r="G182" i="1"/>
  <c r="G203" i="1"/>
  <c r="G186" i="1"/>
  <c r="G176" i="1"/>
  <c r="G168" i="1"/>
  <c r="G163" i="1"/>
  <c r="G180" i="1"/>
  <c r="G178" i="1"/>
  <c r="G151" i="1"/>
  <c r="G145" i="1"/>
  <c r="G175" i="1"/>
  <c r="G156" i="1"/>
  <c r="G149" i="1"/>
  <c r="G142" i="1"/>
  <c r="G147" i="1"/>
  <c r="G162" i="1"/>
  <c r="G158" i="1"/>
  <c r="G150" i="1"/>
  <c r="G137" i="1"/>
  <c r="G135" i="1"/>
  <c r="G140" i="1"/>
  <c r="G132" i="1"/>
  <c r="G152" i="1"/>
  <c r="G169" i="1"/>
  <c r="G141" i="1"/>
  <c r="G133" i="1"/>
  <c r="G105" i="1"/>
  <c r="G167" i="1"/>
  <c r="G107" i="1"/>
  <c r="G65" i="1"/>
  <c r="G37" i="1"/>
  <c r="G76" i="1"/>
  <c r="G77" i="1"/>
  <c r="G78" i="1"/>
  <c r="P8" i="1"/>
  <c r="G23" i="1"/>
  <c r="R25" i="1"/>
  <c r="R31" i="1"/>
  <c r="T32" i="1"/>
  <c r="M33" i="1"/>
  <c r="R33" i="1"/>
  <c r="P33" i="1"/>
  <c r="G36" i="1"/>
  <c r="T39" i="1"/>
  <c r="G42" i="1"/>
  <c r="G48" i="1"/>
  <c r="G49" i="1"/>
  <c r="R52" i="1"/>
  <c r="G53" i="1"/>
  <c r="R56" i="1"/>
  <c r="N61" i="1"/>
  <c r="P65" i="1"/>
  <c r="K68" i="1"/>
  <c r="M68" i="1" s="1"/>
  <c r="W80" i="1"/>
  <c r="N80" i="1"/>
  <c r="M97" i="1"/>
  <c r="R97" i="1"/>
  <c r="P97" i="1"/>
  <c r="T33" i="1"/>
  <c r="T35" i="1"/>
  <c r="G39" i="1"/>
  <c r="P66" i="1"/>
  <c r="P71" i="1"/>
  <c r="P75" i="1"/>
  <c r="T82" i="1"/>
  <c r="P84" i="1"/>
  <c r="R84" i="1"/>
  <c r="G89" i="1"/>
  <c r="T90" i="1"/>
  <c r="G57" i="1"/>
  <c r="G58" i="1"/>
  <c r="G59" i="1"/>
  <c r="G60" i="1"/>
  <c r="G61" i="1"/>
  <c r="P64" i="1"/>
  <c r="M65" i="1"/>
  <c r="P69" i="1"/>
  <c r="G70" i="1"/>
  <c r="G74" i="1"/>
  <c r="G81" i="1"/>
  <c r="P82" i="1"/>
  <c r="K85" i="1"/>
  <c r="M85" i="1" s="1"/>
  <c r="M91" i="1"/>
  <c r="R91" i="1"/>
  <c r="P91" i="1"/>
  <c r="T98" i="1"/>
  <c r="M101" i="1"/>
  <c r="R101" i="1"/>
  <c r="P101" i="1"/>
  <c r="G62" i="1"/>
  <c r="G67" i="1"/>
  <c r="P72" i="1"/>
  <c r="G90" i="1"/>
  <c r="R92" i="1"/>
  <c r="P92" i="1"/>
  <c r="T111" i="1"/>
  <c r="G40" i="1"/>
  <c r="M41" i="1"/>
  <c r="G46" i="1"/>
  <c r="G63" i="1"/>
  <c r="G66" i="1"/>
  <c r="G71" i="1"/>
  <c r="P80" i="1"/>
  <c r="R80" i="1"/>
  <c r="T80" i="1"/>
  <c r="M84" i="1"/>
  <c r="J86" i="1"/>
  <c r="K86" i="1" s="1"/>
  <c r="M86" i="1" s="1"/>
  <c r="P87" i="1"/>
  <c r="R87" i="1"/>
  <c r="M93" i="1"/>
  <c r="R93" i="1"/>
  <c r="P93" i="1"/>
  <c r="T102" i="1"/>
  <c r="M108" i="1"/>
  <c r="W109" i="1"/>
  <c r="N109" i="1"/>
  <c r="T36" i="1"/>
  <c r="P38" i="1"/>
  <c r="G43" i="1"/>
  <c r="K49" i="1"/>
  <c r="M49" i="1" s="1"/>
  <c r="K50" i="1"/>
  <c r="M50" i="1" s="1"/>
  <c r="K51" i="1"/>
  <c r="M51" i="1" s="1"/>
  <c r="K52" i="1"/>
  <c r="M52" i="1" s="1"/>
  <c r="K53" i="1"/>
  <c r="M53" i="1" s="1"/>
  <c r="K54" i="1"/>
  <c r="M54" i="1" s="1"/>
  <c r="K55" i="1"/>
  <c r="M55" i="1" s="1"/>
  <c r="K56" i="1"/>
  <c r="M56" i="1" s="1"/>
  <c r="K57" i="1"/>
  <c r="M57" i="1" s="1"/>
  <c r="K58" i="1"/>
  <c r="M58" i="1" s="1"/>
  <c r="K59" i="1"/>
  <c r="M59" i="1" s="1"/>
  <c r="K60" i="1"/>
  <c r="M60" i="1" s="1"/>
  <c r="G64" i="1"/>
  <c r="T64" i="1"/>
  <c r="R65" i="1"/>
  <c r="P68" i="1"/>
  <c r="G69" i="1"/>
  <c r="P73" i="1"/>
  <c r="R79" i="1"/>
  <c r="M79" i="1"/>
  <c r="K81" i="1"/>
  <c r="R85" i="1"/>
  <c r="T87" i="1"/>
  <c r="K89" i="1"/>
  <c r="M89" i="1" s="1"/>
  <c r="G91" i="1"/>
  <c r="M94" i="1"/>
  <c r="R94" i="1"/>
  <c r="P94" i="1"/>
  <c r="G99" i="1"/>
  <c r="K99" i="1"/>
  <c r="G47" i="1"/>
  <c r="G72" i="1"/>
  <c r="R78" i="1"/>
  <c r="M78" i="1"/>
  <c r="P79" i="1"/>
  <c r="W82" i="1"/>
  <c r="N82" i="1"/>
  <c r="T88" i="1"/>
  <c r="M95" i="1"/>
  <c r="R95" i="1"/>
  <c r="P95" i="1"/>
  <c r="G41" i="1"/>
  <c r="M42" i="1"/>
  <c r="P70" i="1"/>
  <c r="W70" i="1"/>
  <c r="N70" i="1"/>
  <c r="P74" i="1"/>
  <c r="W74" i="1"/>
  <c r="N74" i="1"/>
  <c r="M76" i="1"/>
  <c r="R77" i="1"/>
  <c r="M77" i="1"/>
  <c r="P78" i="1"/>
  <c r="R81" i="1"/>
  <c r="G85" i="1"/>
  <c r="T86" i="1"/>
  <c r="R89" i="1"/>
  <c r="P89" i="1"/>
  <c r="K90" i="1"/>
  <c r="M96" i="1"/>
  <c r="R96" i="1"/>
  <c r="P96" i="1"/>
  <c r="G104" i="1"/>
  <c r="T105" i="1"/>
  <c r="M106" i="1"/>
  <c r="R112" i="1"/>
  <c r="P112" i="1"/>
  <c r="M112" i="1"/>
  <c r="G116" i="1"/>
  <c r="G117" i="1"/>
  <c r="G118" i="1"/>
  <c r="G119" i="1"/>
  <c r="G120" i="1"/>
  <c r="G121" i="1"/>
  <c r="G122" i="1"/>
  <c r="G123" i="1"/>
  <c r="M83" i="1"/>
  <c r="G98" i="1"/>
  <c r="G102" i="1"/>
  <c r="P108" i="1"/>
  <c r="M110" i="1"/>
  <c r="K116" i="1"/>
  <c r="K117" i="1"/>
  <c r="K118" i="1"/>
  <c r="K119" i="1"/>
  <c r="K120" i="1"/>
  <c r="K121" i="1"/>
  <c r="M121" i="1" s="1"/>
  <c r="K122" i="1"/>
  <c r="K123" i="1"/>
  <c r="M123" i="1" s="1"/>
  <c r="R159" i="1"/>
  <c r="G80" i="1"/>
  <c r="G84" i="1"/>
  <c r="T97" i="1"/>
  <c r="M100" i="1"/>
  <c r="R100" i="1"/>
  <c r="P100" i="1"/>
  <c r="T101" i="1"/>
  <c r="M103" i="1"/>
  <c r="R103" i="1"/>
  <c r="P103" i="1"/>
  <c r="T106" i="1"/>
  <c r="W107" i="1"/>
  <c r="N107" i="1"/>
  <c r="P109" i="1"/>
  <c r="W111" i="1"/>
  <c r="N111" i="1"/>
  <c r="R114" i="1"/>
  <c r="P114" i="1"/>
  <c r="M114" i="1"/>
  <c r="T131" i="1"/>
  <c r="T91" i="1"/>
  <c r="G92" i="1"/>
  <c r="T92" i="1"/>
  <c r="G93" i="1"/>
  <c r="T93" i="1"/>
  <c r="G94" i="1"/>
  <c r="T94" i="1"/>
  <c r="G95" i="1"/>
  <c r="T95" i="1"/>
  <c r="G96" i="1"/>
  <c r="T96" i="1"/>
  <c r="G97" i="1"/>
  <c r="G101" i="1"/>
  <c r="T103" i="1"/>
  <c r="R106" i="1"/>
  <c r="P106" i="1"/>
  <c r="G113" i="1"/>
  <c r="P134" i="1"/>
  <c r="M134" i="1"/>
  <c r="R134" i="1"/>
  <c r="G83" i="1"/>
  <c r="R83" i="1"/>
  <c r="G87" i="1"/>
  <c r="R88" i="1"/>
  <c r="P88" i="1"/>
  <c r="R90" i="1"/>
  <c r="P90" i="1"/>
  <c r="R99" i="1"/>
  <c r="P99" i="1"/>
  <c r="T100" i="1"/>
  <c r="M129" i="1"/>
  <c r="R131" i="1"/>
  <c r="P131" i="1"/>
  <c r="M131" i="1"/>
  <c r="T139" i="1"/>
  <c r="G75" i="1"/>
  <c r="K98" i="1"/>
  <c r="G100" i="1"/>
  <c r="K102" i="1"/>
  <c r="M102" i="1" s="1"/>
  <c r="M104" i="1"/>
  <c r="R104" i="1"/>
  <c r="P104" i="1"/>
  <c r="M105" i="1"/>
  <c r="G82" i="1"/>
  <c r="R82" i="1"/>
  <c r="G86" i="1"/>
  <c r="R86" i="1"/>
  <c r="R98" i="1"/>
  <c r="P98" i="1"/>
  <c r="T99" i="1"/>
  <c r="R102" i="1"/>
  <c r="P102" i="1"/>
  <c r="T104" i="1"/>
  <c r="K113" i="1"/>
  <c r="R105" i="1"/>
  <c r="G110" i="1"/>
  <c r="R110" i="1"/>
  <c r="G114" i="1"/>
  <c r="R115" i="1"/>
  <c r="P115" i="1"/>
  <c r="M115" i="1"/>
  <c r="R144" i="1"/>
  <c r="G103" i="1"/>
  <c r="T114" i="1"/>
  <c r="R132" i="1"/>
  <c r="P132" i="1"/>
  <c r="M132" i="1"/>
  <c r="M133" i="1"/>
  <c r="R139" i="1"/>
  <c r="P182" i="1"/>
  <c r="R182" i="1"/>
  <c r="M182" i="1"/>
  <c r="G106" i="1"/>
  <c r="G109" i="1"/>
  <c r="R109" i="1"/>
  <c r="G112" i="1"/>
  <c r="R113" i="1"/>
  <c r="P113" i="1"/>
  <c r="R116" i="1"/>
  <c r="P116" i="1"/>
  <c r="R117" i="1"/>
  <c r="P117" i="1"/>
  <c r="R118" i="1"/>
  <c r="P118" i="1"/>
  <c r="R119" i="1"/>
  <c r="P119" i="1"/>
  <c r="R120" i="1"/>
  <c r="P120" i="1"/>
  <c r="R121" i="1"/>
  <c r="P121" i="1"/>
  <c r="R122" i="1"/>
  <c r="P122" i="1"/>
  <c r="R123" i="1"/>
  <c r="P123" i="1"/>
  <c r="R124" i="1"/>
  <c r="P124" i="1"/>
  <c r="M124" i="1"/>
  <c r="R125" i="1"/>
  <c r="P125" i="1"/>
  <c r="M125" i="1"/>
  <c r="R126" i="1"/>
  <c r="P126" i="1"/>
  <c r="M126" i="1"/>
  <c r="R127" i="1"/>
  <c r="P127" i="1"/>
  <c r="M127" i="1"/>
  <c r="R128" i="1"/>
  <c r="P128" i="1"/>
  <c r="M128" i="1"/>
  <c r="R129" i="1"/>
  <c r="P129" i="1"/>
  <c r="R130" i="1"/>
  <c r="P130" i="1"/>
  <c r="M130" i="1"/>
  <c r="W136" i="1"/>
  <c r="N136" i="1"/>
  <c r="T152" i="1"/>
  <c r="T112" i="1"/>
  <c r="G115" i="1"/>
  <c r="T130" i="1"/>
  <c r="P133" i="1"/>
  <c r="R138" i="1"/>
  <c r="G108" i="1"/>
  <c r="R108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R133" i="1"/>
  <c r="G124" i="1"/>
  <c r="G125" i="1"/>
  <c r="G126" i="1"/>
  <c r="G127" i="1"/>
  <c r="G128" i="1"/>
  <c r="G129" i="1"/>
  <c r="W150" i="1"/>
  <c r="N150" i="1"/>
  <c r="G111" i="1"/>
  <c r="T113" i="1"/>
  <c r="R135" i="1"/>
  <c r="G146" i="1"/>
  <c r="N149" i="1"/>
  <c r="W149" i="1"/>
  <c r="J137" i="1"/>
  <c r="K137" i="1" s="1"/>
  <c r="G143" i="1"/>
  <c r="J145" i="1"/>
  <c r="K145" i="1" s="1"/>
  <c r="G148" i="1"/>
  <c r="R154" i="1"/>
  <c r="N175" i="1"/>
  <c r="W175" i="1"/>
  <c r="P135" i="1"/>
  <c r="P138" i="1"/>
  <c r="R140" i="1"/>
  <c r="M141" i="1"/>
  <c r="M142" i="1"/>
  <c r="G144" i="1"/>
  <c r="J146" i="1"/>
  <c r="K146" i="1" s="1"/>
  <c r="M146" i="1" s="1"/>
  <c r="T149" i="1"/>
  <c r="T158" i="1"/>
  <c r="N163" i="1"/>
  <c r="W163" i="1"/>
  <c r="N164" i="1"/>
  <c r="W164" i="1"/>
  <c r="G134" i="1"/>
  <c r="R136" i="1"/>
  <c r="P136" i="1"/>
  <c r="T140" i="1"/>
  <c r="K143" i="1"/>
  <c r="M143" i="1" s="1"/>
  <c r="R145" i="1"/>
  <c r="P146" i="1"/>
  <c r="R150" i="1"/>
  <c r="G130" i="1"/>
  <c r="G131" i="1"/>
  <c r="T134" i="1"/>
  <c r="P143" i="1"/>
  <c r="M147" i="1"/>
  <c r="T151" i="1"/>
  <c r="P160" i="1"/>
  <c r="R166" i="1"/>
  <c r="M191" i="1"/>
  <c r="T135" i="1"/>
  <c r="G136" i="1"/>
  <c r="G138" i="1"/>
  <c r="R142" i="1"/>
  <c r="P142" i="1"/>
  <c r="T142" i="1"/>
  <c r="P145" i="1"/>
  <c r="T146" i="1"/>
  <c r="M148" i="1"/>
  <c r="R151" i="1"/>
  <c r="N152" i="1"/>
  <c r="W152" i="1"/>
  <c r="R160" i="1"/>
  <c r="N161" i="1"/>
  <c r="W161" i="1"/>
  <c r="P168" i="1"/>
  <c r="R141" i="1"/>
  <c r="P141" i="1"/>
  <c r="T143" i="1"/>
  <c r="K144" i="1"/>
  <c r="M153" i="1"/>
  <c r="K135" i="1"/>
  <c r="M135" i="1" s="1"/>
  <c r="K138" i="1"/>
  <c r="M138" i="1" s="1"/>
  <c r="M140" i="1"/>
  <c r="P144" i="1"/>
  <c r="P147" i="1"/>
  <c r="R147" i="1"/>
  <c r="R148" i="1"/>
  <c r="R152" i="1"/>
  <c r="T153" i="1"/>
  <c r="M154" i="1"/>
  <c r="W158" i="1"/>
  <c r="N158" i="1"/>
  <c r="N162" i="1"/>
  <c r="P154" i="1"/>
  <c r="G155" i="1"/>
  <c r="M165" i="1"/>
  <c r="T166" i="1"/>
  <c r="P171" i="1"/>
  <c r="R171" i="1"/>
  <c r="G172" i="1"/>
  <c r="P175" i="1"/>
  <c r="M139" i="1"/>
  <c r="R143" i="1"/>
  <c r="R146" i="1"/>
  <c r="T150" i="1"/>
  <c r="G157" i="1"/>
  <c r="W227" i="1"/>
  <c r="N227" i="1"/>
  <c r="P148" i="1"/>
  <c r="W156" i="1"/>
  <c r="N156" i="1"/>
  <c r="G159" i="1"/>
  <c r="G160" i="1"/>
  <c r="P165" i="1"/>
  <c r="N167" i="1"/>
  <c r="N172" i="1"/>
  <c r="W172" i="1"/>
  <c r="G174" i="1"/>
  <c r="T175" i="1"/>
  <c r="N176" i="1"/>
  <c r="W176" i="1"/>
  <c r="P139" i="1"/>
  <c r="M151" i="1"/>
  <c r="P153" i="1"/>
  <c r="G154" i="1"/>
  <c r="P156" i="1"/>
  <c r="K159" i="1"/>
  <c r="M159" i="1" s="1"/>
  <c r="K160" i="1"/>
  <c r="M160" i="1" s="1"/>
  <c r="W162" i="1"/>
  <c r="R165" i="1"/>
  <c r="G166" i="1"/>
  <c r="P167" i="1"/>
  <c r="G171" i="1"/>
  <c r="R172" i="1"/>
  <c r="G139" i="1"/>
  <c r="R163" i="1"/>
  <c r="K174" i="1"/>
  <c r="M174" i="1" s="1"/>
  <c r="P184" i="1"/>
  <c r="P149" i="1"/>
  <c r="P151" i="1"/>
  <c r="R153" i="1"/>
  <c r="R155" i="1"/>
  <c r="M155" i="1"/>
  <c r="P155" i="1"/>
  <c r="T156" i="1"/>
  <c r="K166" i="1"/>
  <c r="M166" i="1" s="1"/>
  <c r="T167" i="1"/>
  <c r="T169" i="1"/>
  <c r="M173" i="1"/>
  <c r="R173" i="1"/>
  <c r="P173" i="1"/>
  <c r="P174" i="1"/>
  <c r="R181" i="1"/>
  <c r="T184" i="1"/>
  <c r="P150" i="1"/>
  <c r="P152" i="1"/>
  <c r="G153" i="1"/>
  <c r="R157" i="1"/>
  <c r="M157" i="1"/>
  <c r="P157" i="1"/>
  <c r="P158" i="1"/>
  <c r="P159" i="1"/>
  <c r="R164" i="1"/>
  <c r="P164" i="1"/>
  <c r="P166" i="1"/>
  <c r="W168" i="1"/>
  <c r="N168" i="1"/>
  <c r="R170" i="1"/>
  <c r="P170" i="1"/>
  <c r="R174" i="1"/>
  <c r="G187" i="1"/>
  <c r="T178" i="1"/>
  <c r="G179" i="1"/>
  <c r="T179" i="1"/>
  <c r="P180" i="1"/>
  <c r="T197" i="1"/>
  <c r="P202" i="1"/>
  <c r="R202" i="1"/>
  <c r="R169" i="1"/>
  <c r="J170" i="1"/>
  <c r="K170" i="1" s="1"/>
  <c r="M170" i="1" s="1"/>
  <c r="T172" i="1"/>
  <c r="P176" i="1"/>
  <c r="J177" i="1"/>
  <c r="K177" i="1" s="1"/>
  <c r="M177" i="1" s="1"/>
  <c r="R180" i="1"/>
  <c r="P181" i="1"/>
  <c r="R183" i="1"/>
  <c r="P183" i="1"/>
  <c r="K192" i="1"/>
  <c r="G194" i="1"/>
  <c r="G195" i="1"/>
  <c r="T174" i="1"/>
  <c r="R176" i="1"/>
  <c r="P177" i="1"/>
  <c r="K179" i="1"/>
  <c r="M179" i="1" s="1"/>
  <c r="G188" i="1"/>
  <c r="G197" i="1"/>
  <c r="T211" i="1"/>
  <c r="R168" i="1"/>
  <c r="J169" i="1"/>
  <c r="K169" i="1" s="1"/>
  <c r="M169" i="1" s="1"/>
  <c r="T171" i="1"/>
  <c r="T176" i="1"/>
  <c r="G181" i="1"/>
  <c r="T182" i="1"/>
  <c r="G184" i="1"/>
  <c r="J185" i="1"/>
  <c r="K185" i="1" s="1"/>
  <c r="M185" i="1" s="1"/>
  <c r="K187" i="1"/>
  <c r="R194" i="1"/>
  <c r="W196" i="1"/>
  <c r="N196" i="1"/>
  <c r="R199" i="1"/>
  <c r="T168" i="1"/>
  <c r="R177" i="1"/>
  <c r="P178" i="1"/>
  <c r="M178" i="1"/>
  <c r="P179" i="1"/>
  <c r="K188" i="1"/>
  <c r="G190" i="1"/>
  <c r="T194" i="1"/>
  <c r="W208" i="1"/>
  <c r="N208" i="1"/>
  <c r="G164" i="1"/>
  <c r="G165" i="1"/>
  <c r="T165" i="1"/>
  <c r="J171" i="1"/>
  <c r="K171" i="1" s="1"/>
  <c r="M171" i="1" s="1"/>
  <c r="P172" i="1"/>
  <c r="G173" i="1"/>
  <c r="T173" i="1"/>
  <c r="T177" i="1"/>
  <c r="R178" i="1"/>
  <c r="K184" i="1"/>
  <c r="M184" i="1" s="1"/>
  <c r="P185" i="1"/>
  <c r="R187" i="1"/>
  <c r="P196" i="1"/>
  <c r="R167" i="1"/>
  <c r="T170" i="1"/>
  <c r="R175" i="1"/>
  <c r="R179" i="1"/>
  <c r="M180" i="1"/>
  <c r="R185" i="1"/>
  <c r="G192" i="1"/>
  <c r="W198" i="1"/>
  <c r="N198" i="1"/>
  <c r="R186" i="1"/>
  <c r="T188" i="1"/>
  <c r="P189" i="1"/>
  <c r="M189" i="1"/>
  <c r="T190" i="1"/>
  <c r="P191" i="1"/>
  <c r="T192" i="1"/>
  <c r="P193" i="1"/>
  <c r="M193" i="1"/>
  <c r="T199" i="1"/>
  <c r="R200" i="1"/>
  <c r="T202" i="1"/>
  <c r="K204" i="1"/>
  <c r="M204" i="1" s="1"/>
  <c r="P205" i="1"/>
  <c r="W206" i="1"/>
  <c r="N206" i="1"/>
  <c r="R184" i="1"/>
  <c r="R189" i="1"/>
  <c r="R191" i="1"/>
  <c r="R193" i="1"/>
  <c r="K195" i="1"/>
  <c r="M195" i="1" s="1"/>
  <c r="R196" i="1"/>
  <c r="W201" i="1"/>
  <c r="N201" i="1"/>
  <c r="R204" i="1"/>
  <c r="T205" i="1"/>
  <c r="P207" i="1"/>
  <c r="T187" i="1"/>
  <c r="G189" i="1"/>
  <c r="G191" i="1"/>
  <c r="G193" i="1"/>
  <c r="T196" i="1"/>
  <c r="G202" i="1"/>
  <c r="K202" i="1"/>
  <c r="M202" i="1" s="1"/>
  <c r="T204" i="1"/>
  <c r="P226" i="1"/>
  <c r="J181" i="1"/>
  <c r="K181" i="1" s="1"/>
  <c r="M181" i="1" s="1"/>
  <c r="G183" i="1"/>
  <c r="P188" i="1"/>
  <c r="T189" i="1"/>
  <c r="P190" i="1"/>
  <c r="M190" i="1"/>
  <c r="T191" i="1"/>
  <c r="P192" i="1"/>
  <c r="T193" i="1"/>
  <c r="P194" i="1"/>
  <c r="M194" i="1"/>
  <c r="P195" i="1"/>
  <c r="K197" i="1"/>
  <c r="M197" i="1" s="1"/>
  <c r="R198" i="1"/>
  <c r="G200" i="1"/>
  <c r="K200" i="1"/>
  <c r="P204" i="1"/>
  <c r="R207" i="1"/>
  <c r="R224" i="1"/>
  <c r="P224" i="1"/>
  <c r="N186" i="1"/>
  <c r="T195" i="1"/>
  <c r="G196" i="1"/>
  <c r="T198" i="1"/>
  <c r="K205" i="1"/>
  <c r="M205" i="1" s="1"/>
  <c r="G205" i="1"/>
  <c r="J183" i="1"/>
  <c r="K183" i="1" s="1"/>
  <c r="M183" i="1" s="1"/>
  <c r="G185" i="1"/>
  <c r="W186" i="1"/>
  <c r="P187" i="1"/>
  <c r="R188" i="1"/>
  <c r="R190" i="1"/>
  <c r="R192" i="1"/>
  <c r="P197" i="1"/>
  <c r="W199" i="1"/>
  <c r="N199" i="1"/>
  <c r="G204" i="1"/>
  <c r="P199" i="1"/>
  <c r="R205" i="1"/>
  <c r="G209" i="1"/>
  <c r="R210" i="1"/>
  <c r="P210" i="1"/>
  <c r="T210" i="1"/>
  <c r="G210" i="1"/>
  <c r="R211" i="1"/>
  <c r="R226" i="1"/>
  <c r="P250" i="1"/>
  <c r="R195" i="1"/>
  <c r="R197" i="1"/>
  <c r="R203" i="1"/>
  <c r="M203" i="1"/>
  <c r="P206" i="1"/>
  <c r="G207" i="1"/>
  <c r="M209" i="1"/>
  <c r="R212" i="1"/>
  <c r="P212" i="1"/>
  <c r="N213" i="1"/>
  <c r="G214" i="1"/>
  <c r="P200" i="1"/>
  <c r="R206" i="1"/>
  <c r="R208" i="1"/>
  <c r="P208" i="1"/>
  <c r="T208" i="1"/>
  <c r="P209" i="1"/>
  <c r="R215" i="1"/>
  <c r="G217" i="1"/>
  <c r="P229" i="1"/>
  <c r="N239" i="1"/>
  <c r="P201" i="1"/>
  <c r="P203" i="1"/>
  <c r="T206" i="1"/>
  <c r="M210" i="1"/>
  <c r="G218" i="1"/>
  <c r="R232" i="1"/>
  <c r="R237" i="1"/>
  <c r="G198" i="1"/>
  <c r="G208" i="1"/>
  <c r="R209" i="1"/>
  <c r="R213" i="1"/>
  <c r="G219" i="1"/>
  <c r="W223" i="1"/>
  <c r="N223" i="1"/>
  <c r="W225" i="1"/>
  <c r="N225" i="1"/>
  <c r="P231" i="1"/>
  <c r="P211" i="1"/>
  <c r="R220" i="1"/>
  <c r="M224" i="1"/>
  <c r="G227" i="1"/>
  <c r="R230" i="1"/>
  <c r="N231" i="1"/>
  <c r="W231" i="1"/>
  <c r="G211" i="1"/>
  <c r="P214" i="1"/>
  <c r="K215" i="1"/>
  <c r="M215" i="1" s="1"/>
  <c r="J216" i="1"/>
  <c r="K216" i="1" s="1"/>
  <c r="M216" i="1" s="1"/>
  <c r="R217" i="1"/>
  <c r="R218" i="1"/>
  <c r="R219" i="1"/>
  <c r="T220" i="1"/>
  <c r="R222" i="1"/>
  <c r="P222" i="1"/>
  <c r="M222" i="1"/>
  <c r="P228" i="1"/>
  <c r="N229" i="1"/>
  <c r="W229" i="1"/>
  <c r="G246" i="1"/>
  <c r="P215" i="1"/>
  <c r="J217" i="1"/>
  <c r="K217" i="1" s="1"/>
  <c r="M217" i="1" s="1"/>
  <c r="J218" i="1"/>
  <c r="K218" i="1" s="1"/>
  <c r="M218" i="1" s="1"/>
  <c r="J219" i="1"/>
  <c r="K219" i="1" s="1"/>
  <c r="M219" i="1" s="1"/>
  <c r="R221" i="1"/>
  <c r="G228" i="1"/>
  <c r="N230" i="1"/>
  <c r="R239" i="1"/>
  <c r="M207" i="1"/>
  <c r="M211" i="1"/>
  <c r="P213" i="1"/>
  <c r="K214" i="1"/>
  <c r="M214" i="1" s="1"/>
  <c r="G215" i="1"/>
  <c r="R216" i="1"/>
  <c r="M220" i="1"/>
  <c r="G221" i="1"/>
  <c r="P223" i="1"/>
  <c r="P225" i="1"/>
  <c r="R234" i="1"/>
  <c r="P234" i="1"/>
  <c r="G236" i="1"/>
  <c r="R238" i="1"/>
  <c r="P248" i="1"/>
  <c r="G216" i="1"/>
  <c r="T223" i="1"/>
  <c r="M226" i="1"/>
  <c r="R227" i="1"/>
  <c r="R246" i="1"/>
  <c r="P246" i="1"/>
  <c r="G220" i="1"/>
  <c r="P232" i="1"/>
  <c r="T234" i="1"/>
  <c r="P239" i="1"/>
  <c r="T241" i="1"/>
  <c r="R261" i="1"/>
  <c r="P221" i="1"/>
  <c r="P227" i="1"/>
  <c r="G232" i="1"/>
  <c r="M233" i="1"/>
  <c r="M236" i="1"/>
  <c r="M240" i="1"/>
  <c r="M242" i="1"/>
  <c r="R242" i="1"/>
  <c r="P242" i="1"/>
  <c r="R248" i="1"/>
  <c r="T257" i="1"/>
  <c r="P230" i="1"/>
  <c r="T235" i="1"/>
  <c r="P236" i="1"/>
  <c r="G238" i="1"/>
  <c r="G239" i="1"/>
  <c r="G241" i="1"/>
  <c r="T240" i="1"/>
  <c r="R243" i="1"/>
  <c r="M244" i="1"/>
  <c r="G222" i="1"/>
  <c r="G224" i="1"/>
  <c r="T233" i="1"/>
  <c r="R236" i="1"/>
  <c r="J238" i="1"/>
  <c r="K238" i="1" s="1"/>
  <c r="M238" i="1" s="1"/>
  <c r="P240" i="1"/>
  <c r="R240" i="1"/>
  <c r="K241" i="1"/>
  <c r="T244" i="1"/>
  <c r="T245" i="1"/>
  <c r="T246" i="1"/>
  <c r="N250" i="1"/>
  <c r="W250" i="1"/>
  <c r="P255" i="1"/>
  <c r="K221" i="1"/>
  <c r="M221" i="1" s="1"/>
  <c r="K228" i="1"/>
  <c r="M228" i="1" s="1"/>
  <c r="N232" i="1"/>
  <c r="M234" i="1"/>
  <c r="P238" i="1"/>
  <c r="P245" i="1"/>
  <c r="R245" i="1"/>
  <c r="R247" i="1"/>
  <c r="P247" i="1"/>
  <c r="P233" i="1"/>
  <c r="R235" i="1"/>
  <c r="R241" i="1"/>
  <c r="J248" i="1"/>
  <c r="K248" i="1" s="1"/>
  <c r="M248" i="1" s="1"/>
  <c r="R233" i="1"/>
  <c r="M237" i="1"/>
  <c r="G242" i="1"/>
  <c r="N256" i="1"/>
  <c r="P251" i="1"/>
  <c r="P259" i="1"/>
  <c r="M235" i="1"/>
  <c r="P237" i="1"/>
  <c r="G240" i="1"/>
  <c r="T243" i="1"/>
  <c r="R244" i="1"/>
  <c r="P244" i="1"/>
  <c r="K246" i="1"/>
  <c r="M246" i="1" s="1"/>
  <c r="M247" i="1"/>
  <c r="R263" i="1"/>
  <c r="G237" i="1"/>
  <c r="M245" i="1"/>
  <c r="G251" i="1"/>
  <c r="G252" i="1"/>
  <c r="P257" i="1"/>
  <c r="T259" i="1"/>
  <c r="M243" i="1"/>
  <c r="G248" i="1"/>
  <c r="R249" i="1"/>
  <c r="R265" i="1"/>
  <c r="M249" i="1"/>
  <c r="K252" i="1"/>
  <c r="M252" i="1" s="1"/>
  <c r="R257" i="1"/>
  <c r="R259" i="1"/>
  <c r="P261" i="1"/>
  <c r="P263" i="1"/>
  <c r="T265" i="1"/>
  <c r="T267" i="1"/>
  <c r="P249" i="1"/>
  <c r="R255" i="1"/>
  <c r="T263" i="1"/>
  <c r="N268" i="1"/>
  <c r="N269" i="1"/>
  <c r="G249" i="1"/>
  <c r="T255" i="1"/>
  <c r="M260" i="1"/>
  <c r="K251" i="1"/>
  <c r="M251" i="1" s="1"/>
  <c r="N260" i="1"/>
  <c r="N265" i="1"/>
  <c r="P269" i="1"/>
  <c r="G247" i="1"/>
  <c r="R252" i="1"/>
  <c r="N257" i="1"/>
  <c r="R269" i="1"/>
  <c r="N261" i="1"/>
  <c r="P265" i="1"/>
  <c r="P267" i="1"/>
  <c r="T269" i="1"/>
  <c r="P252" i="1"/>
  <c r="U18" i="1" l="1"/>
  <c r="AI18" i="1" s="1"/>
  <c r="U16" i="1"/>
  <c r="AI16" i="1" s="1"/>
  <c r="U264" i="1"/>
  <c r="AD264" i="1" s="1"/>
  <c r="U258" i="1"/>
  <c r="AD258" i="1" s="1"/>
  <c r="AE258" i="1" s="1"/>
  <c r="AG258" i="1" s="1"/>
  <c r="U239" i="1"/>
  <c r="X239" i="1" s="1"/>
  <c r="U269" i="1"/>
  <c r="AD269" i="1" s="1"/>
  <c r="U10" i="1"/>
  <c r="X10" i="1" s="1"/>
  <c r="U111" i="1"/>
  <c r="AI111" i="1" s="1"/>
  <c r="U11" i="1"/>
  <c r="AI11" i="1" s="1"/>
  <c r="U9" i="1"/>
  <c r="AI9" i="1" s="1"/>
  <c r="U22" i="1"/>
  <c r="X22" i="1" s="1"/>
  <c r="U71" i="1"/>
  <c r="AI71" i="1" s="1"/>
  <c r="U61" i="1"/>
  <c r="U46" i="1"/>
  <c r="U227" i="1"/>
  <c r="AI227" i="1" s="1"/>
  <c r="U17" i="1"/>
  <c r="U82" i="1"/>
  <c r="X82" i="1" s="1"/>
  <c r="U66" i="1"/>
  <c r="U87" i="1"/>
  <c r="AI87" i="1" s="1"/>
  <c r="U12" i="1"/>
  <c r="AI12" i="1" s="1"/>
  <c r="U158" i="1"/>
  <c r="AI158" i="1" s="1"/>
  <c r="U230" i="1"/>
  <c r="U45" i="1"/>
  <c r="U37" i="1"/>
  <c r="U19" i="1"/>
  <c r="W100" i="1"/>
  <c r="N100" i="1"/>
  <c r="U100" i="1" s="1"/>
  <c r="W131" i="1"/>
  <c r="N131" i="1"/>
  <c r="U131" i="1" s="1"/>
  <c r="N211" i="1"/>
  <c r="U211" i="1" s="1"/>
  <c r="W211" i="1"/>
  <c r="N78" i="1"/>
  <c r="U78" i="1" s="1"/>
  <c r="W78" i="1"/>
  <c r="W55" i="1"/>
  <c r="N55" i="1"/>
  <c r="U55" i="1" s="1"/>
  <c r="W178" i="1"/>
  <c r="N178" i="1"/>
  <c r="U178" i="1" s="1"/>
  <c r="W237" i="1"/>
  <c r="N237" i="1"/>
  <c r="U237" i="1" s="1"/>
  <c r="W222" i="1"/>
  <c r="N222" i="1"/>
  <c r="U222" i="1" s="1"/>
  <c r="W236" i="1"/>
  <c r="N236" i="1"/>
  <c r="U236" i="1" s="1"/>
  <c r="N203" i="1"/>
  <c r="U203" i="1" s="1"/>
  <c r="W203" i="1"/>
  <c r="W180" i="1"/>
  <c r="N180" i="1"/>
  <c r="U180" i="1" s="1"/>
  <c r="N166" i="1"/>
  <c r="U166" i="1" s="1"/>
  <c r="W166" i="1"/>
  <c r="M144" i="1"/>
  <c r="W36" i="1"/>
  <c r="N36" i="1"/>
  <c r="U36" i="1" s="1"/>
  <c r="W83" i="1"/>
  <c r="N83" i="1"/>
  <c r="U83" i="1" s="1"/>
  <c r="W41" i="1"/>
  <c r="N41" i="1"/>
  <c r="U41" i="1" s="1"/>
  <c r="N157" i="1"/>
  <c r="U157" i="1" s="1"/>
  <c r="W157" i="1"/>
  <c r="N155" i="1"/>
  <c r="U155" i="1" s="1"/>
  <c r="W155" i="1"/>
  <c r="W123" i="1"/>
  <c r="N123" i="1"/>
  <c r="U123" i="1" s="1"/>
  <c r="N249" i="1"/>
  <c r="U249" i="1" s="1"/>
  <c r="W249" i="1"/>
  <c r="W193" i="1"/>
  <c r="N193" i="1"/>
  <c r="U193" i="1" s="1"/>
  <c r="W170" i="1"/>
  <c r="N170" i="1"/>
  <c r="U170" i="1" s="1"/>
  <c r="W126" i="1"/>
  <c r="N126" i="1"/>
  <c r="U126" i="1" s="1"/>
  <c r="W102" i="1"/>
  <c r="N102" i="1"/>
  <c r="U102" i="1" s="1"/>
  <c r="W57" i="1"/>
  <c r="N57" i="1"/>
  <c r="U57" i="1" s="1"/>
  <c r="W49" i="1"/>
  <c r="N49" i="1"/>
  <c r="U49" i="1" s="1"/>
  <c r="W85" i="1"/>
  <c r="N85" i="1"/>
  <c r="U85" i="1" s="1"/>
  <c r="W29" i="1"/>
  <c r="N29" i="1"/>
  <c r="U29" i="1" s="1"/>
  <c r="W68" i="1"/>
  <c r="N68" i="1"/>
  <c r="U68" i="1" s="1"/>
  <c r="W35" i="1"/>
  <c r="N35" i="1"/>
  <c r="U35" i="1" s="1"/>
  <c r="W128" i="1"/>
  <c r="N128" i="1"/>
  <c r="U128" i="1" s="1"/>
  <c r="W27" i="1"/>
  <c r="N27" i="1"/>
  <c r="U27" i="1" s="1"/>
  <c r="W190" i="1"/>
  <c r="N190" i="1"/>
  <c r="U190" i="1" s="1"/>
  <c r="W139" i="1"/>
  <c r="N139" i="1"/>
  <c r="U139" i="1" s="1"/>
  <c r="W148" i="1"/>
  <c r="N148" i="1"/>
  <c r="U148" i="1" s="1"/>
  <c r="W125" i="1"/>
  <c r="N125" i="1"/>
  <c r="U125" i="1" s="1"/>
  <c r="W114" i="1"/>
  <c r="N114" i="1"/>
  <c r="U114" i="1" s="1"/>
  <c r="W96" i="1"/>
  <c r="N96" i="1"/>
  <c r="U96" i="1" s="1"/>
  <c r="W33" i="1"/>
  <c r="N33" i="1"/>
  <c r="U33" i="1" s="1"/>
  <c r="N23" i="1"/>
  <c r="U23" i="1" s="1"/>
  <c r="W23" i="1"/>
  <c r="W182" i="1"/>
  <c r="N182" i="1"/>
  <c r="U182" i="1" s="1"/>
  <c r="W173" i="1"/>
  <c r="N173" i="1"/>
  <c r="U173" i="1" s="1"/>
  <c r="W138" i="1"/>
  <c r="N138" i="1"/>
  <c r="U138" i="1" s="1"/>
  <c r="W191" i="1"/>
  <c r="N191" i="1"/>
  <c r="U191" i="1" s="1"/>
  <c r="W130" i="1"/>
  <c r="N130" i="1"/>
  <c r="U130" i="1" s="1"/>
  <c r="W121" i="1"/>
  <c r="N121" i="1"/>
  <c r="U121" i="1" s="1"/>
  <c r="W94" i="1"/>
  <c r="N94" i="1"/>
  <c r="U94" i="1" s="1"/>
  <c r="N79" i="1"/>
  <c r="U79" i="1" s="1"/>
  <c r="W79" i="1"/>
  <c r="W43" i="1"/>
  <c r="N43" i="1"/>
  <c r="U43" i="1" s="1"/>
  <c r="W151" i="1"/>
  <c r="N151" i="1"/>
  <c r="U151" i="1" s="1"/>
  <c r="W238" i="1"/>
  <c r="N238" i="1"/>
  <c r="U238" i="1" s="1"/>
  <c r="W216" i="1"/>
  <c r="N216" i="1"/>
  <c r="U216" i="1" s="1"/>
  <c r="W194" i="1"/>
  <c r="N194" i="1"/>
  <c r="U194" i="1" s="1"/>
  <c r="U172" i="1"/>
  <c r="W127" i="1"/>
  <c r="N127" i="1"/>
  <c r="U127" i="1" s="1"/>
  <c r="N77" i="1"/>
  <c r="U77" i="1" s="1"/>
  <c r="W77" i="1"/>
  <c r="U74" i="1"/>
  <c r="P6" i="1"/>
  <c r="U175" i="1"/>
  <c r="U186" i="1"/>
  <c r="U206" i="1"/>
  <c r="U260" i="1"/>
  <c r="N32" i="1"/>
  <c r="U32" i="1" s="1"/>
  <c r="W32" i="1"/>
  <c r="W235" i="1"/>
  <c r="N235" i="1"/>
  <c r="U235" i="1" s="1"/>
  <c r="W181" i="1"/>
  <c r="N181" i="1"/>
  <c r="U181" i="1" s="1"/>
  <c r="W147" i="1"/>
  <c r="N147" i="1"/>
  <c r="U147" i="1" s="1"/>
  <c r="W165" i="1"/>
  <c r="N165" i="1"/>
  <c r="U165" i="1" s="1"/>
  <c r="N207" i="1"/>
  <c r="U207" i="1" s="1"/>
  <c r="W207" i="1"/>
  <c r="W189" i="1"/>
  <c r="N189" i="1"/>
  <c r="U189" i="1" s="1"/>
  <c r="W185" i="1"/>
  <c r="N185" i="1"/>
  <c r="U185" i="1" s="1"/>
  <c r="N153" i="1"/>
  <c r="U153" i="1" s="1"/>
  <c r="W153" i="1"/>
  <c r="W124" i="1"/>
  <c r="N124" i="1"/>
  <c r="U124" i="1" s="1"/>
  <c r="N132" i="1"/>
  <c r="U132" i="1" s="1"/>
  <c r="W132" i="1"/>
  <c r="W115" i="1"/>
  <c r="N115" i="1"/>
  <c r="U115" i="1" s="1"/>
  <c r="W103" i="1"/>
  <c r="N103" i="1"/>
  <c r="U103" i="1" s="1"/>
  <c r="W42" i="1"/>
  <c r="N42" i="1"/>
  <c r="U42" i="1" s="1"/>
  <c r="W108" i="1"/>
  <c r="N108" i="1"/>
  <c r="U108" i="1" s="1"/>
  <c r="W84" i="1"/>
  <c r="N84" i="1"/>
  <c r="U84" i="1" s="1"/>
  <c r="W30" i="1"/>
  <c r="N30" i="1"/>
  <c r="U30" i="1" s="1"/>
  <c r="W39" i="1"/>
  <c r="N39" i="1"/>
  <c r="U39" i="1" s="1"/>
  <c r="W34" i="1"/>
  <c r="N34" i="1"/>
  <c r="U34" i="1" s="1"/>
  <c r="W28" i="1"/>
  <c r="N28" i="1"/>
  <c r="U28" i="1" s="1"/>
  <c r="N25" i="1"/>
  <c r="U25" i="1" s="1"/>
  <c r="W25" i="1"/>
  <c r="W40" i="1"/>
  <c r="N40" i="1"/>
  <c r="U40" i="1" s="1"/>
  <c r="W252" i="1"/>
  <c r="N252" i="1"/>
  <c r="U252" i="1" s="1"/>
  <c r="N244" i="1"/>
  <c r="U244" i="1" s="1"/>
  <c r="W244" i="1"/>
  <c r="N233" i="1"/>
  <c r="U233" i="1" s="1"/>
  <c r="W233" i="1"/>
  <c r="W215" i="1"/>
  <c r="N215" i="1"/>
  <c r="U215" i="1" s="1"/>
  <c r="U198" i="1"/>
  <c r="W197" i="1"/>
  <c r="N197" i="1"/>
  <c r="U197" i="1" s="1"/>
  <c r="W171" i="1"/>
  <c r="N171" i="1"/>
  <c r="U171" i="1" s="1"/>
  <c r="W140" i="1"/>
  <c r="N140" i="1"/>
  <c r="U140" i="1" s="1"/>
  <c r="N146" i="1"/>
  <c r="U146" i="1" s="1"/>
  <c r="W146" i="1"/>
  <c r="M137" i="1"/>
  <c r="N133" i="1"/>
  <c r="U133" i="1" s="1"/>
  <c r="W133" i="1"/>
  <c r="M122" i="1"/>
  <c r="M81" i="1"/>
  <c r="W56" i="1"/>
  <c r="N56" i="1"/>
  <c r="U56" i="1" s="1"/>
  <c r="W101" i="1"/>
  <c r="N101" i="1"/>
  <c r="U101" i="1" s="1"/>
  <c r="U150" i="1"/>
  <c r="U213" i="1"/>
  <c r="U266" i="1"/>
  <c r="U256" i="1"/>
  <c r="U14" i="1"/>
  <c r="U21" i="1"/>
  <c r="O6" i="1"/>
  <c r="AE264" i="1"/>
  <c r="AG264" i="1" s="1"/>
  <c r="W202" i="1"/>
  <c r="N202" i="1"/>
  <c r="U202" i="1" s="1"/>
  <c r="N160" i="1"/>
  <c r="U160" i="1" s="1"/>
  <c r="W160" i="1"/>
  <c r="W135" i="1"/>
  <c r="N135" i="1"/>
  <c r="U135" i="1" s="1"/>
  <c r="W143" i="1"/>
  <c r="N143" i="1"/>
  <c r="U143" i="1" s="1"/>
  <c r="N105" i="1"/>
  <c r="U105" i="1" s="1"/>
  <c r="W105" i="1"/>
  <c r="W129" i="1"/>
  <c r="N129" i="1"/>
  <c r="U129" i="1" s="1"/>
  <c r="M120" i="1"/>
  <c r="W110" i="1"/>
  <c r="N110" i="1"/>
  <c r="U110" i="1" s="1"/>
  <c r="W95" i="1"/>
  <c r="N95" i="1"/>
  <c r="U95" i="1" s="1"/>
  <c r="W54" i="1"/>
  <c r="N54" i="1"/>
  <c r="U54" i="1" s="1"/>
  <c r="W97" i="1"/>
  <c r="N97" i="1"/>
  <c r="U97" i="1" s="1"/>
  <c r="U162" i="1"/>
  <c r="U161" i="1"/>
  <c r="U223" i="1"/>
  <c r="U262" i="1"/>
  <c r="U259" i="1"/>
  <c r="W26" i="1"/>
  <c r="N26" i="1"/>
  <c r="U26" i="1" s="1"/>
  <c r="R6" i="1"/>
  <c r="W92" i="1"/>
  <c r="N92" i="1"/>
  <c r="U92" i="1" s="1"/>
  <c r="W48" i="1"/>
  <c r="N48" i="1"/>
  <c r="U48" i="1" s="1"/>
  <c r="W248" i="1"/>
  <c r="N248" i="1"/>
  <c r="U248" i="1" s="1"/>
  <c r="W245" i="1"/>
  <c r="N245" i="1"/>
  <c r="U245" i="1" s="1"/>
  <c r="W246" i="1"/>
  <c r="N246" i="1"/>
  <c r="U246" i="1" s="1"/>
  <c r="N228" i="1"/>
  <c r="U228" i="1" s="1"/>
  <c r="W228" i="1"/>
  <c r="U232" i="1"/>
  <c r="U208" i="1"/>
  <c r="W205" i="1"/>
  <c r="N205" i="1"/>
  <c r="U205" i="1" s="1"/>
  <c r="N204" i="1"/>
  <c r="U204" i="1" s="1"/>
  <c r="W204" i="1"/>
  <c r="N169" i="1"/>
  <c r="U169" i="1" s="1"/>
  <c r="W169" i="1"/>
  <c r="N177" i="1"/>
  <c r="U177" i="1" s="1"/>
  <c r="W177" i="1"/>
  <c r="N174" i="1"/>
  <c r="U174" i="1" s="1"/>
  <c r="W174" i="1"/>
  <c r="W159" i="1"/>
  <c r="N159" i="1"/>
  <c r="U159" i="1" s="1"/>
  <c r="U136" i="1"/>
  <c r="AD87" i="1"/>
  <c r="W134" i="1"/>
  <c r="N134" i="1"/>
  <c r="U134" i="1" s="1"/>
  <c r="U80" i="1"/>
  <c r="M119" i="1"/>
  <c r="W106" i="1"/>
  <c r="N106" i="1"/>
  <c r="U106" i="1" s="1"/>
  <c r="W89" i="1"/>
  <c r="N89" i="1"/>
  <c r="U89" i="1" s="1"/>
  <c r="U64" i="1"/>
  <c r="W53" i="1"/>
  <c r="N53" i="1"/>
  <c r="U53" i="1" s="1"/>
  <c r="W93" i="1"/>
  <c r="N93" i="1"/>
  <c r="U93" i="1" s="1"/>
  <c r="U63" i="1"/>
  <c r="U70" i="1"/>
  <c r="U152" i="1"/>
  <c r="U225" i="1"/>
  <c r="U250" i="1"/>
  <c r="U267" i="1"/>
  <c r="T6" i="1"/>
  <c r="U15" i="1"/>
  <c r="M8" i="1"/>
  <c r="K6" i="1"/>
  <c r="G6" i="1"/>
  <c r="L6" i="1"/>
  <c r="W243" i="1"/>
  <c r="N243" i="1"/>
  <c r="U243" i="1" s="1"/>
  <c r="W247" i="1"/>
  <c r="N247" i="1"/>
  <c r="U247" i="1" s="1"/>
  <c r="W220" i="1"/>
  <c r="N220" i="1"/>
  <c r="U220" i="1" s="1"/>
  <c r="W221" i="1"/>
  <c r="N221" i="1"/>
  <c r="U221" i="1" s="1"/>
  <c r="W242" i="1"/>
  <c r="N242" i="1"/>
  <c r="U242" i="1" s="1"/>
  <c r="W219" i="1"/>
  <c r="N219" i="1"/>
  <c r="U219" i="1" s="1"/>
  <c r="M200" i="1"/>
  <c r="N179" i="1"/>
  <c r="U179" i="1" s="1"/>
  <c r="W179" i="1"/>
  <c r="M145" i="1"/>
  <c r="M118" i="1"/>
  <c r="W112" i="1"/>
  <c r="N112" i="1"/>
  <c r="U112" i="1" s="1"/>
  <c r="N76" i="1"/>
  <c r="U76" i="1" s="1"/>
  <c r="W76" i="1"/>
  <c r="M99" i="1"/>
  <c r="W60" i="1"/>
  <c r="N60" i="1"/>
  <c r="U60" i="1" s="1"/>
  <c r="W52" i="1"/>
  <c r="N52" i="1"/>
  <c r="U52" i="1" s="1"/>
  <c r="W91" i="1"/>
  <c r="N91" i="1"/>
  <c r="U91" i="1" s="1"/>
  <c r="U163" i="1"/>
  <c r="U212" i="1"/>
  <c r="U255" i="1"/>
  <c r="U257" i="1"/>
  <c r="U13" i="1"/>
  <c r="Q6" i="1"/>
  <c r="W224" i="1"/>
  <c r="N224" i="1"/>
  <c r="U224" i="1" s="1"/>
  <c r="N209" i="1"/>
  <c r="U209" i="1" s="1"/>
  <c r="W209" i="1"/>
  <c r="W251" i="1"/>
  <c r="N251" i="1"/>
  <c r="U251" i="1" s="1"/>
  <c r="W234" i="1"/>
  <c r="N234" i="1"/>
  <c r="U234" i="1" s="1"/>
  <c r="W240" i="1"/>
  <c r="N240" i="1"/>
  <c r="U240" i="1" s="1"/>
  <c r="N226" i="1"/>
  <c r="U226" i="1" s="1"/>
  <c r="W226" i="1"/>
  <c r="W214" i="1"/>
  <c r="N214" i="1"/>
  <c r="U214" i="1" s="1"/>
  <c r="W218" i="1"/>
  <c r="N218" i="1"/>
  <c r="U218" i="1" s="1"/>
  <c r="W210" i="1"/>
  <c r="N210" i="1"/>
  <c r="U210" i="1" s="1"/>
  <c r="U196" i="1"/>
  <c r="W195" i="1"/>
  <c r="N195" i="1"/>
  <c r="U195" i="1" s="1"/>
  <c r="U164" i="1"/>
  <c r="M188" i="1"/>
  <c r="M192" i="1"/>
  <c r="W142" i="1"/>
  <c r="N142" i="1"/>
  <c r="U142" i="1" s="1"/>
  <c r="U109" i="1"/>
  <c r="M113" i="1"/>
  <c r="M98" i="1"/>
  <c r="U75" i="1"/>
  <c r="M117" i="1"/>
  <c r="U72" i="1"/>
  <c r="W59" i="1"/>
  <c r="N59" i="1"/>
  <c r="U59" i="1" s="1"/>
  <c r="W51" i="1"/>
  <c r="N51" i="1"/>
  <c r="U51" i="1" s="1"/>
  <c r="U67" i="1"/>
  <c r="W65" i="1"/>
  <c r="N65" i="1"/>
  <c r="U65" i="1" s="1"/>
  <c r="X9" i="1"/>
  <c r="U107" i="1"/>
  <c r="U149" i="1"/>
  <c r="U168" i="1"/>
  <c r="U201" i="1"/>
  <c r="U229" i="1"/>
  <c r="U263" i="1"/>
  <c r="U265" i="1"/>
  <c r="W47" i="1"/>
  <c r="N47" i="1"/>
  <c r="U47" i="1" s="1"/>
  <c r="U20" i="1"/>
  <c r="U73" i="1"/>
  <c r="U24" i="1"/>
  <c r="U44" i="1"/>
  <c r="W31" i="1"/>
  <c r="N31" i="1"/>
  <c r="U31" i="1" s="1"/>
  <c r="M241" i="1"/>
  <c r="W217" i="1"/>
  <c r="N217" i="1"/>
  <c r="U217" i="1" s="1"/>
  <c r="W183" i="1"/>
  <c r="N183" i="1"/>
  <c r="U183" i="1" s="1"/>
  <c r="N184" i="1"/>
  <c r="U184" i="1" s="1"/>
  <c r="W184" i="1"/>
  <c r="M187" i="1"/>
  <c r="N154" i="1"/>
  <c r="U154" i="1" s="1"/>
  <c r="W154" i="1"/>
  <c r="N141" i="1"/>
  <c r="U141" i="1" s="1"/>
  <c r="W141" i="1"/>
  <c r="W104" i="1"/>
  <c r="N104" i="1"/>
  <c r="U104" i="1" s="1"/>
  <c r="M116" i="1"/>
  <c r="M90" i="1"/>
  <c r="U69" i="1"/>
  <c r="W58" i="1"/>
  <c r="N58" i="1"/>
  <c r="U58" i="1" s="1"/>
  <c r="W50" i="1"/>
  <c r="N50" i="1"/>
  <c r="U50" i="1" s="1"/>
  <c r="W86" i="1"/>
  <c r="N86" i="1"/>
  <c r="U86" i="1" s="1"/>
  <c r="U62" i="1"/>
  <c r="U167" i="1"/>
  <c r="U156" i="1"/>
  <c r="U176" i="1"/>
  <c r="U199" i="1"/>
  <c r="U231" i="1"/>
  <c r="U268" i="1"/>
  <c r="U261" i="1"/>
  <c r="M38" i="1"/>
  <c r="M88" i="1"/>
  <c r="X12" i="1" l="1"/>
  <c r="X18" i="1"/>
  <c r="X16" i="1"/>
  <c r="X71" i="1"/>
  <c r="AI264" i="1"/>
  <c r="AK264" i="1" s="1"/>
  <c r="AL264" i="1" s="1"/>
  <c r="AI22" i="1"/>
  <c r="AI258" i="1"/>
  <c r="AK258" i="1" s="1"/>
  <c r="AL258" i="1" s="1"/>
  <c r="AN258" i="1" s="1"/>
  <c r="X111" i="1"/>
  <c r="AI269" i="1"/>
  <c r="AI239" i="1"/>
  <c r="AD22" i="1"/>
  <c r="AE22" i="1" s="1"/>
  <c r="AG22" i="1" s="1"/>
  <c r="AI10" i="1"/>
  <c r="X11" i="1"/>
  <c r="AI46" i="1"/>
  <c r="X46" i="1"/>
  <c r="X61" i="1"/>
  <c r="X227" i="1"/>
  <c r="X66" i="1"/>
  <c r="AI17" i="1"/>
  <c r="X19" i="1"/>
  <c r="X37" i="1"/>
  <c r="AI37" i="1"/>
  <c r="X17" i="1"/>
  <c r="AI82" i="1"/>
  <c r="AI61" i="1"/>
  <c r="X87" i="1"/>
  <c r="AI66" i="1"/>
  <c r="AI19" i="1"/>
  <c r="X158" i="1"/>
  <c r="AI45" i="1"/>
  <c r="AD158" i="1"/>
  <c r="AE158" i="1" s="1"/>
  <c r="AG158" i="1" s="1"/>
  <c r="AK158" i="1" s="1"/>
  <c r="AL158" i="1" s="1"/>
  <c r="X45" i="1"/>
  <c r="AI230" i="1"/>
  <c r="X230" i="1"/>
  <c r="AI53" i="1"/>
  <c r="X53" i="1"/>
  <c r="AI245" i="1"/>
  <c r="X245" i="1"/>
  <c r="AI235" i="1"/>
  <c r="X235" i="1"/>
  <c r="AD242" i="1"/>
  <c r="AI242" i="1"/>
  <c r="X242" i="1"/>
  <c r="AI134" i="1"/>
  <c r="X134" i="1"/>
  <c r="AI105" i="1"/>
  <c r="X105" i="1"/>
  <c r="X146" i="1"/>
  <c r="AI146" i="1"/>
  <c r="AI190" i="1"/>
  <c r="X190" i="1"/>
  <c r="X128" i="1"/>
  <c r="AI128" i="1"/>
  <c r="AD65" i="1"/>
  <c r="AI65" i="1"/>
  <c r="X65" i="1"/>
  <c r="AI112" i="1"/>
  <c r="X112" i="1"/>
  <c r="X202" i="1"/>
  <c r="AI202" i="1"/>
  <c r="X124" i="1"/>
  <c r="AI124" i="1"/>
  <c r="X226" i="1"/>
  <c r="AI226" i="1"/>
  <c r="X159" i="1"/>
  <c r="AI159" i="1"/>
  <c r="X248" i="1"/>
  <c r="AI248" i="1"/>
  <c r="X170" i="1"/>
  <c r="AI170" i="1"/>
  <c r="AI50" i="1"/>
  <c r="X50" i="1"/>
  <c r="X240" i="1"/>
  <c r="AI240" i="1"/>
  <c r="AI179" i="1"/>
  <c r="X179" i="1"/>
  <c r="X143" i="1"/>
  <c r="AI143" i="1"/>
  <c r="X127" i="1"/>
  <c r="AI127" i="1"/>
  <c r="X97" i="1"/>
  <c r="AI97" i="1"/>
  <c r="X165" i="1"/>
  <c r="AI165" i="1"/>
  <c r="AI51" i="1"/>
  <c r="X51" i="1"/>
  <c r="AD221" i="1"/>
  <c r="AI221" i="1"/>
  <c r="X221" i="1"/>
  <c r="AI141" i="1"/>
  <c r="X141" i="1"/>
  <c r="AI59" i="1"/>
  <c r="X59" i="1"/>
  <c r="X220" i="1"/>
  <c r="AI220" i="1"/>
  <c r="AI204" i="1"/>
  <c r="X204" i="1"/>
  <c r="X92" i="1"/>
  <c r="AI92" i="1"/>
  <c r="AI54" i="1"/>
  <c r="X54" i="1"/>
  <c r="X171" i="1"/>
  <c r="AI171" i="1"/>
  <c r="AI153" i="1"/>
  <c r="X153" i="1"/>
  <c r="X191" i="1"/>
  <c r="AI191" i="1"/>
  <c r="X193" i="1"/>
  <c r="AI193" i="1"/>
  <c r="X203" i="1"/>
  <c r="AI203" i="1"/>
  <c r="AI251" i="1"/>
  <c r="X251" i="1"/>
  <c r="X36" i="1"/>
  <c r="AI36" i="1"/>
  <c r="X217" i="1"/>
  <c r="AI217" i="1"/>
  <c r="X210" i="1"/>
  <c r="AI210" i="1"/>
  <c r="AI104" i="1"/>
  <c r="X104" i="1"/>
  <c r="X218" i="1"/>
  <c r="AI218" i="1"/>
  <c r="AI224" i="1"/>
  <c r="X224" i="1"/>
  <c r="AI91" i="1"/>
  <c r="X91" i="1"/>
  <c r="AI93" i="1"/>
  <c r="X93" i="1"/>
  <c r="AI40" i="1"/>
  <c r="X40" i="1"/>
  <c r="X182" i="1"/>
  <c r="AI182" i="1"/>
  <c r="X236" i="1"/>
  <c r="AI236" i="1"/>
  <c r="X31" i="1"/>
  <c r="AI31" i="1"/>
  <c r="AI142" i="1"/>
  <c r="X142" i="1"/>
  <c r="AI60" i="1"/>
  <c r="X60" i="1"/>
  <c r="AI47" i="1"/>
  <c r="X47" i="1"/>
  <c r="AD169" i="1"/>
  <c r="AI169" i="1"/>
  <c r="X169" i="1"/>
  <c r="X195" i="1"/>
  <c r="AI195" i="1"/>
  <c r="AI76" i="1"/>
  <c r="X76" i="1"/>
  <c r="AI247" i="1"/>
  <c r="X247" i="1"/>
  <c r="X95" i="1"/>
  <c r="AI95" i="1"/>
  <c r="X138" i="1"/>
  <c r="AI138" i="1"/>
  <c r="X106" i="1"/>
  <c r="AI106" i="1"/>
  <c r="AI234" i="1"/>
  <c r="X234" i="1"/>
  <c r="AI86" i="1"/>
  <c r="X86" i="1"/>
  <c r="X49" i="1"/>
  <c r="AI49" i="1"/>
  <c r="AD147" i="1"/>
  <c r="AI147" i="1"/>
  <c r="X147" i="1"/>
  <c r="AD262" i="1"/>
  <c r="AI262" i="1"/>
  <c r="AI77" i="1"/>
  <c r="X77" i="1"/>
  <c r="X27" i="1"/>
  <c r="AI27" i="1"/>
  <c r="X43" i="1"/>
  <c r="AD43" i="1"/>
  <c r="AI43" i="1"/>
  <c r="X209" i="1"/>
  <c r="AI209" i="1"/>
  <c r="X135" i="1"/>
  <c r="AI135" i="1"/>
  <c r="AD108" i="1"/>
  <c r="X108" i="1"/>
  <c r="AI108" i="1"/>
  <c r="W187" i="1"/>
  <c r="N187" i="1"/>
  <c r="U187" i="1" s="1"/>
  <c r="X214" i="1"/>
  <c r="AI214" i="1"/>
  <c r="AI73" i="1"/>
  <c r="X73" i="1"/>
  <c r="AI229" i="1"/>
  <c r="X229" i="1"/>
  <c r="W113" i="1"/>
  <c r="N113" i="1"/>
  <c r="U113" i="1" s="1"/>
  <c r="AI181" i="1"/>
  <c r="X181" i="1"/>
  <c r="X243" i="1"/>
  <c r="AI243" i="1"/>
  <c r="X39" i="1"/>
  <c r="AI39" i="1"/>
  <c r="W99" i="1"/>
  <c r="N99" i="1"/>
  <c r="U99" i="1" s="1"/>
  <c r="W118" i="1"/>
  <c r="N118" i="1"/>
  <c r="U118" i="1" s="1"/>
  <c r="AI194" i="1"/>
  <c r="X194" i="1"/>
  <c r="X215" i="1"/>
  <c r="AI215" i="1"/>
  <c r="X152" i="1"/>
  <c r="AI152" i="1"/>
  <c r="W119" i="1"/>
  <c r="N119" i="1"/>
  <c r="U119" i="1" s="1"/>
  <c r="X189" i="1"/>
  <c r="AI189" i="1"/>
  <c r="AI232" i="1"/>
  <c r="X232" i="1"/>
  <c r="X30" i="1"/>
  <c r="AI30" i="1"/>
  <c r="AD260" i="1"/>
  <c r="AI260" i="1"/>
  <c r="AI74" i="1"/>
  <c r="X74" i="1"/>
  <c r="X154" i="1"/>
  <c r="AI154" i="1"/>
  <c r="W192" i="1"/>
  <c r="N192" i="1"/>
  <c r="U192" i="1" s="1"/>
  <c r="AD167" i="1"/>
  <c r="X167" i="1"/>
  <c r="AI167" i="1"/>
  <c r="AI56" i="1"/>
  <c r="X56" i="1"/>
  <c r="X109" i="1"/>
  <c r="AI109" i="1"/>
  <c r="AI58" i="1"/>
  <c r="X58" i="1"/>
  <c r="AI213" i="1"/>
  <c r="X213" i="1"/>
  <c r="W116" i="1"/>
  <c r="N116" i="1"/>
  <c r="U116" i="1" s="1"/>
  <c r="X44" i="1"/>
  <c r="AD44" i="1"/>
  <c r="AI44" i="1"/>
  <c r="AI20" i="1"/>
  <c r="X20" i="1"/>
  <c r="X168" i="1"/>
  <c r="AI168" i="1"/>
  <c r="X85" i="1"/>
  <c r="AD85" i="1"/>
  <c r="AI85" i="1"/>
  <c r="X164" i="1"/>
  <c r="AI164" i="1"/>
  <c r="X177" i="1"/>
  <c r="AI177" i="1"/>
  <c r="W145" i="1"/>
  <c r="N145" i="1"/>
  <c r="U145" i="1" s="1"/>
  <c r="AD250" i="1"/>
  <c r="X250" i="1"/>
  <c r="AI250" i="1"/>
  <c r="X136" i="1"/>
  <c r="AI136" i="1"/>
  <c r="AI161" i="1"/>
  <c r="X161" i="1"/>
  <c r="X100" i="1"/>
  <c r="AI100" i="1"/>
  <c r="AI21" i="1"/>
  <c r="X21" i="1"/>
  <c r="W122" i="1"/>
  <c r="N122" i="1"/>
  <c r="U122" i="1" s="1"/>
  <c r="X28" i="1"/>
  <c r="AI28" i="1"/>
  <c r="AD206" i="1"/>
  <c r="X206" i="1"/>
  <c r="AI206" i="1"/>
  <c r="AI172" i="1"/>
  <c r="X172" i="1"/>
  <c r="AD266" i="1"/>
  <c r="AI266" i="1"/>
  <c r="X102" i="1"/>
  <c r="AI102" i="1"/>
  <c r="X79" i="1"/>
  <c r="AI79" i="1"/>
  <c r="X246" i="1"/>
  <c r="AI246" i="1"/>
  <c r="X121" i="1"/>
  <c r="AI121" i="1"/>
  <c r="AD238" i="1"/>
  <c r="X238" i="1"/>
  <c r="AI238" i="1"/>
  <c r="AD115" i="1"/>
  <c r="X115" i="1"/>
  <c r="AI115" i="1"/>
  <c r="AD101" i="1"/>
  <c r="X101" i="1"/>
  <c r="AI101" i="1"/>
  <c r="AD268" i="1"/>
  <c r="AI268" i="1"/>
  <c r="AI48" i="1"/>
  <c r="X48" i="1"/>
  <c r="X96" i="1"/>
  <c r="AI96" i="1"/>
  <c r="AI149" i="1"/>
  <c r="X149" i="1"/>
  <c r="AI67" i="1"/>
  <c r="X67" i="1"/>
  <c r="W117" i="1"/>
  <c r="N117" i="1"/>
  <c r="U117" i="1" s="1"/>
  <c r="AD222" i="1"/>
  <c r="X222" i="1"/>
  <c r="AI222" i="1"/>
  <c r="X13" i="1"/>
  <c r="AI13" i="1"/>
  <c r="X163" i="1"/>
  <c r="AI163" i="1"/>
  <c r="AD163" i="1"/>
  <c r="X131" i="1"/>
  <c r="AI131" i="1"/>
  <c r="AD64" i="1"/>
  <c r="X64" i="1"/>
  <c r="AI64" i="1"/>
  <c r="X155" i="1"/>
  <c r="AI155" i="1"/>
  <c r="X197" i="1"/>
  <c r="AI197" i="1"/>
  <c r="X33" i="1"/>
  <c r="AI33" i="1"/>
  <c r="AI178" i="1"/>
  <c r="X178" i="1"/>
  <c r="AD178" i="1"/>
  <c r="AI103" i="1"/>
  <c r="X103" i="1"/>
  <c r="X32" i="1"/>
  <c r="AI32" i="1"/>
  <c r="AD186" i="1"/>
  <c r="X186" i="1"/>
  <c r="AI186" i="1"/>
  <c r="X35" i="1"/>
  <c r="AI35" i="1"/>
  <c r="AI24" i="1"/>
  <c r="X24" i="1"/>
  <c r="X126" i="1"/>
  <c r="AI126" i="1"/>
  <c r="W137" i="1"/>
  <c r="N137" i="1"/>
  <c r="U137" i="1" s="1"/>
  <c r="X125" i="1"/>
  <c r="AI125" i="1"/>
  <c r="AD201" i="1"/>
  <c r="X201" i="1"/>
  <c r="AI201" i="1"/>
  <c r="W188" i="1"/>
  <c r="N188" i="1"/>
  <c r="U188" i="1" s="1"/>
  <c r="X212" i="1"/>
  <c r="AI212" i="1"/>
  <c r="AI94" i="1"/>
  <c r="X94" i="1"/>
  <c r="X216" i="1"/>
  <c r="AI216" i="1"/>
  <c r="AI231" i="1"/>
  <c r="X231" i="1"/>
  <c r="AD231" i="1"/>
  <c r="AI62" i="1"/>
  <c r="X62" i="1"/>
  <c r="X69" i="1"/>
  <c r="AI69" i="1"/>
  <c r="X183" i="1"/>
  <c r="AI183" i="1"/>
  <c r="AI228" i="1"/>
  <c r="X228" i="1"/>
  <c r="X140" i="1"/>
  <c r="AI140" i="1"/>
  <c r="AI83" i="1"/>
  <c r="X83" i="1"/>
  <c r="AI174" i="1"/>
  <c r="X174" i="1"/>
  <c r="W8" i="1"/>
  <c r="N8" i="1"/>
  <c r="M6" i="1"/>
  <c r="X225" i="1"/>
  <c r="AI225" i="1"/>
  <c r="AI57" i="1"/>
  <c r="X57" i="1"/>
  <c r="AI157" i="1"/>
  <c r="X157" i="1"/>
  <c r="X26" i="1"/>
  <c r="AI26" i="1"/>
  <c r="AD162" i="1"/>
  <c r="AI162" i="1"/>
  <c r="X162" i="1"/>
  <c r="W120" i="1"/>
  <c r="N120" i="1"/>
  <c r="U120" i="1" s="1"/>
  <c r="X150" i="1"/>
  <c r="AI150" i="1"/>
  <c r="X198" i="1"/>
  <c r="AI198" i="1"/>
  <c r="X25" i="1"/>
  <c r="AI25" i="1"/>
  <c r="AI34" i="1"/>
  <c r="AD34" i="1"/>
  <c r="X34" i="1"/>
  <c r="AI68" i="1"/>
  <c r="X68" i="1"/>
  <c r="X175" i="1"/>
  <c r="AI175" i="1"/>
  <c r="X29" i="1"/>
  <c r="AI29" i="1"/>
  <c r="X123" i="1"/>
  <c r="AI123" i="1"/>
  <c r="X129" i="1"/>
  <c r="AI129" i="1"/>
  <c r="AI42" i="1"/>
  <c r="X42" i="1"/>
  <c r="X184" i="1"/>
  <c r="AI184" i="1"/>
  <c r="X219" i="1"/>
  <c r="AI219" i="1"/>
  <c r="AD267" i="1"/>
  <c r="AI267" i="1"/>
  <c r="X148" i="1"/>
  <c r="AI148" i="1"/>
  <c r="X223" i="1"/>
  <c r="AI223" i="1"/>
  <c r="AI205" i="1"/>
  <c r="X205" i="1"/>
  <c r="X244" i="1"/>
  <c r="AI244" i="1"/>
  <c r="AD261" i="1"/>
  <c r="AI261" i="1"/>
  <c r="X41" i="1"/>
  <c r="AI41" i="1"/>
  <c r="AI107" i="1"/>
  <c r="X107" i="1"/>
  <c r="X75" i="1"/>
  <c r="AI75" i="1"/>
  <c r="X196" i="1"/>
  <c r="AI196" i="1"/>
  <c r="AI211" i="1"/>
  <c r="X211" i="1"/>
  <c r="AI132" i="1"/>
  <c r="X132" i="1"/>
  <c r="AI166" i="1"/>
  <c r="X166" i="1"/>
  <c r="N200" i="1"/>
  <c r="U200" i="1" s="1"/>
  <c r="W200" i="1"/>
  <c r="X15" i="1"/>
  <c r="AI15" i="1"/>
  <c r="AI70" i="1"/>
  <c r="X70" i="1"/>
  <c r="AE87" i="1"/>
  <c r="AG87" i="1" s="1"/>
  <c r="AI207" i="1"/>
  <c r="X207" i="1"/>
  <c r="X84" i="1"/>
  <c r="AI84" i="1"/>
  <c r="AD110" i="1"/>
  <c r="X110" i="1"/>
  <c r="AI110" i="1"/>
  <c r="AI233" i="1"/>
  <c r="X233" i="1"/>
  <c r="X14" i="1"/>
  <c r="AI14" i="1"/>
  <c r="AD133" i="1"/>
  <c r="AI133" i="1"/>
  <c r="X133" i="1"/>
  <c r="AI156" i="1"/>
  <c r="X156" i="1"/>
  <c r="AI23" i="1"/>
  <c r="X23" i="1"/>
  <c r="AD255" i="1"/>
  <c r="AI255" i="1"/>
  <c r="AI208" i="1"/>
  <c r="X208" i="1"/>
  <c r="W81" i="1"/>
  <c r="N81" i="1"/>
  <c r="U81" i="1" s="1"/>
  <c r="N38" i="1"/>
  <c r="U38" i="1" s="1"/>
  <c r="W38" i="1"/>
  <c r="AI173" i="1"/>
  <c r="X173" i="1"/>
  <c r="AI72" i="1"/>
  <c r="X72" i="1"/>
  <c r="AD80" i="1"/>
  <c r="X80" i="1"/>
  <c r="AI80" i="1"/>
  <c r="X89" i="1"/>
  <c r="AI89" i="1"/>
  <c r="W144" i="1"/>
  <c r="N144" i="1"/>
  <c r="U144" i="1" s="1"/>
  <c r="AI199" i="1"/>
  <c r="X199" i="1"/>
  <c r="W241" i="1"/>
  <c r="N241" i="1"/>
  <c r="U241" i="1" s="1"/>
  <c r="AI265" i="1"/>
  <c r="AD265" i="1"/>
  <c r="W88" i="1"/>
  <c r="N88" i="1"/>
  <c r="U88" i="1" s="1"/>
  <c r="X176" i="1"/>
  <c r="AI176" i="1"/>
  <c r="W90" i="1"/>
  <c r="N90" i="1"/>
  <c r="U90" i="1" s="1"/>
  <c r="AI114" i="1"/>
  <c r="X114" i="1"/>
  <c r="X160" i="1"/>
  <c r="AI160" i="1"/>
  <c r="AI237" i="1"/>
  <c r="X237" i="1"/>
  <c r="AI52" i="1"/>
  <c r="X52" i="1"/>
  <c r="AD263" i="1"/>
  <c r="AI263" i="1"/>
  <c r="W98" i="1"/>
  <c r="N98" i="1"/>
  <c r="U98" i="1" s="1"/>
  <c r="X130" i="1"/>
  <c r="AI130" i="1"/>
  <c r="AI185" i="1"/>
  <c r="X185" i="1"/>
  <c r="AI252" i="1"/>
  <c r="X252" i="1"/>
  <c r="AD257" i="1"/>
  <c r="AI257" i="1"/>
  <c r="AI139" i="1"/>
  <c r="X139" i="1"/>
  <c r="X180" i="1"/>
  <c r="AI180" i="1"/>
  <c r="X63" i="1"/>
  <c r="AI63" i="1"/>
  <c r="AD259" i="1"/>
  <c r="AI259" i="1"/>
  <c r="AI151" i="1"/>
  <c r="X151" i="1"/>
  <c r="AD256" i="1"/>
  <c r="AI256" i="1"/>
  <c r="AI78" i="1"/>
  <c r="X78" i="1"/>
  <c r="X249" i="1"/>
  <c r="AI249" i="1"/>
  <c r="X55" i="1"/>
  <c r="AI55" i="1"/>
  <c r="AE269" i="1"/>
  <c r="AG269" i="1" s="1"/>
  <c r="AK269" i="1" l="1"/>
  <c r="AL269" i="1" s="1"/>
  <c r="AN269" i="1" s="1"/>
  <c r="AL272" i="1"/>
  <c r="AN264" i="1"/>
  <c r="AN158" i="1"/>
  <c r="AE268" i="1"/>
  <c r="AG268" i="1" s="1"/>
  <c r="AI98" i="1"/>
  <c r="X98" i="1"/>
  <c r="AI137" i="1"/>
  <c r="X137" i="1"/>
  <c r="X122" i="1"/>
  <c r="AI122" i="1"/>
  <c r="AK22" i="1"/>
  <c r="AL22" i="1" s="1"/>
  <c r="AE221" i="1"/>
  <c r="AG221" i="1" s="1"/>
  <c r="AE110" i="1"/>
  <c r="AG110" i="1" s="1"/>
  <c r="AK110" i="1" s="1"/>
  <c r="AL110" i="1" s="1"/>
  <c r="AE262" i="1"/>
  <c r="AG262" i="1" s="1"/>
  <c r="AK262" i="1" s="1"/>
  <c r="AL262" i="1" s="1"/>
  <c r="AE115" i="1"/>
  <c r="AG115" i="1" s="1"/>
  <c r="AK115" i="1" s="1"/>
  <c r="AL115" i="1" s="1"/>
  <c r="AE85" i="1"/>
  <c r="AG85" i="1" s="1"/>
  <c r="X241" i="1"/>
  <c r="AI241" i="1"/>
  <c r="AE34" i="1"/>
  <c r="AG34" i="1" s="1"/>
  <c r="AK34" i="1" s="1"/>
  <c r="AL34" i="1" s="1"/>
  <c r="AE186" i="1"/>
  <c r="AG186" i="1" s="1"/>
  <c r="AK186" i="1" s="1"/>
  <c r="AL186" i="1" s="1"/>
  <c r="X116" i="1"/>
  <c r="AI116" i="1"/>
  <c r="AI192" i="1"/>
  <c r="X192" i="1"/>
  <c r="AE259" i="1"/>
  <c r="AG259" i="1" s="1"/>
  <c r="AK259" i="1" s="1"/>
  <c r="AI88" i="1"/>
  <c r="X88" i="1"/>
  <c r="AD38" i="1"/>
  <c r="X38" i="1"/>
  <c r="AI38" i="1"/>
  <c r="AE267" i="1"/>
  <c r="AG267" i="1" s="1"/>
  <c r="AE162" i="1"/>
  <c r="AG162" i="1" s="1"/>
  <c r="AK162" i="1" s="1"/>
  <c r="AL162" i="1" s="1"/>
  <c r="X118" i="1"/>
  <c r="AI118" i="1"/>
  <c r="AI113" i="1"/>
  <c r="X113" i="1"/>
  <c r="AE80" i="1"/>
  <c r="AG80" i="1" s="1"/>
  <c r="AK80" i="1" s="1"/>
  <c r="AL80" i="1" s="1"/>
  <c r="AI200" i="1"/>
  <c r="X200" i="1"/>
  <c r="AE266" i="1"/>
  <c r="AG266" i="1" s="1"/>
  <c r="AK266" i="1" s="1"/>
  <c r="AL266" i="1" s="1"/>
  <c r="AE257" i="1"/>
  <c r="AG257" i="1" s="1"/>
  <c r="AE206" i="1"/>
  <c r="AG206" i="1" s="1"/>
  <c r="AK206" i="1" s="1"/>
  <c r="AE242" i="1"/>
  <c r="AG242" i="1" s="1"/>
  <c r="AK242" i="1" s="1"/>
  <c r="AL242" i="1" s="1"/>
  <c r="AE256" i="1"/>
  <c r="AG256" i="1" s="1"/>
  <c r="AE263" i="1"/>
  <c r="AG263" i="1" s="1"/>
  <c r="AI81" i="1"/>
  <c r="X81" i="1"/>
  <c r="AE255" i="1"/>
  <c r="AG255" i="1" s="1"/>
  <c r="AK255" i="1" s="1"/>
  <c r="AL255" i="1" s="1"/>
  <c r="X119" i="1"/>
  <c r="AI119" i="1"/>
  <c r="AE43" i="1"/>
  <c r="AG43" i="1" s="1"/>
  <c r="AK43" i="1" s="1"/>
  <c r="AL43" i="1" s="1"/>
  <c r="AD187" i="1"/>
  <c r="AI187" i="1"/>
  <c r="X187" i="1"/>
  <c r="AE65" i="1"/>
  <c r="AG65" i="1" s="1"/>
  <c r="AK65" i="1" s="1"/>
  <c r="AL65" i="1" s="1"/>
  <c r="X90" i="1"/>
  <c r="AI90" i="1"/>
  <c r="AE133" i="1"/>
  <c r="AG133" i="1" s="1"/>
  <c r="AK87" i="1"/>
  <c r="AL87" i="1" s="1"/>
  <c r="AE231" i="1"/>
  <c r="AG231" i="1" s="1"/>
  <c r="X188" i="1"/>
  <c r="AI188" i="1"/>
  <c r="AE64" i="1"/>
  <c r="AG64" i="1" s="1"/>
  <c r="AK64" i="1" s="1"/>
  <c r="AE222" i="1"/>
  <c r="AG222" i="1" s="1"/>
  <c r="AE250" i="1"/>
  <c r="AG250" i="1" s="1"/>
  <c r="AK250" i="1" s="1"/>
  <c r="AL250" i="1" s="1"/>
  <c r="AE44" i="1"/>
  <c r="AG44" i="1" s="1"/>
  <c r="AK44" i="1" s="1"/>
  <c r="AL44" i="1" s="1"/>
  <c r="AI99" i="1"/>
  <c r="X99" i="1"/>
  <c r="AE147" i="1"/>
  <c r="AG147" i="1" s="1"/>
  <c r="AE169" i="1"/>
  <c r="AG169" i="1" s="1"/>
  <c r="AE261" i="1"/>
  <c r="AG261" i="1" s="1"/>
  <c r="AE201" i="1"/>
  <c r="AG201" i="1" s="1"/>
  <c r="AE178" i="1"/>
  <c r="AG178" i="1" s="1"/>
  <c r="AK178" i="1" s="1"/>
  <c r="AE163" i="1"/>
  <c r="AG163" i="1" s="1"/>
  <c r="AK163" i="1" s="1"/>
  <c r="AE265" i="1"/>
  <c r="AG265" i="1" s="1"/>
  <c r="AK265" i="1" s="1"/>
  <c r="AL265" i="1" s="1"/>
  <c r="X144" i="1"/>
  <c r="AI144" i="1"/>
  <c r="AD120" i="1"/>
  <c r="X120" i="1"/>
  <c r="AI120" i="1"/>
  <c r="N6" i="1"/>
  <c r="U8" i="1"/>
  <c r="X117" i="1"/>
  <c r="AI117" i="1"/>
  <c r="AE101" i="1"/>
  <c r="AG101" i="1" s="1"/>
  <c r="AK101" i="1" s="1"/>
  <c r="AE238" i="1"/>
  <c r="AG238" i="1" s="1"/>
  <c r="AK238" i="1" s="1"/>
  <c r="AI145" i="1"/>
  <c r="X145" i="1"/>
  <c r="AE167" i="1"/>
  <c r="AG167" i="1" s="1"/>
  <c r="AK167" i="1" s="1"/>
  <c r="AL167" i="1" s="1"/>
  <c r="AE260" i="1"/>
  <c r="AG260" i="1" s="1"/>
  <c r="AK260" i="1" s="1"/>
  <c r="AE108" i="1"/>
  <c r="AG108" i="1" s="1"/>
  <c r="AK108" i="1" s="1"/>
  <c r="AL108" i="1" s="1"/>
  <c r="AL64" i="1" l="1"/>
  <c r="AN64" i="1" s="1"/>
  <c r="AL238" i="1"/>
  <c r="AL101" i="1"/>
  <c r="AL178" i="1"/>
  <c r="AN178" i="1" s="1"/>
  <c r="AN115" i="1"/>
  <c r="AN43" i="1"/>
  <c r="AN266" i="1"/>
  <c r="AN265" i="1"/>
  <c r="AN22" i="1"/>
  <c r="AN108" i="1"/>
  <c r="AN65" i="1"/>
  <c r="AN162" i="1"/>
  <c r="AN255" i="1"/>
  <c r="AN80" i="1"/>
  <c r="AN186" i="1"/>
  <c r="AN167" i="1"/>
  <c r="AN44" i="1"/>
  <c r="AN34" i="1"/>
  <c r="AN250" i="1"/>
  <c r="AN87" i="1"/>
  <c r="AN110" i="1"/>
  <c r="AE120" i="1"/>
  <c r="AG120" i="1" s="1"/>
  <c r="AK261" i="1"/>
  <c r="AL261" i="1" s="1"/>
  <c r="AK222" i="1"/>
  <c r="AL222" i="1" s="1"/>
  <c r="AK256" i="1"/>
  <c r="AL256" i="1" s="1"/>
  <c r="AK267" i="1"/>
  <c r="AL267" i="1" s="1"/>
  <c r="AE38" i="1"/>
  <c r="AG38" i="1" s="1"/>
  <c r="AK38" i="1" s="1"/>
  <c r="AL38" i="1" s="1"/>
  <c r="AL259" i="1"/>
  <c r="AN262" i="1"/>
  <c r="U6" i="1"/>
  <c r="X8" i="1"/>
  <c r="AI8" i="1"/>
  <c r="AI6" i="1" s="1"/>
  <c r="AK201" i="1"/>
  <c r="AL201" i="1" s="1"/>
  <c r="AK169" i="1"/>
  <c r="AL169" i="1" s="1"/>
  <c r="AL206" i="1"/>
  <c r="AK268" i="1"/>
  <c r="AL268" i="1" s="1"/>
  <c r="AL163" i="1"/>
  <c r="AK147" i="1"/>
  <c r="AL147" i="1" s="1"/>
  <c r="AK231" i="1"/>
  <c r="AL231" i="1" s="1"/>
  <c r="AK133" i="1"/>
  <c r="AL133" i="1" s="1"/>
  <c r="AK257" i="1"/>
  <c r="AL257" i="1" s="1"/>
  <c r="AL260" i="1"/>
  <c r="AE187" i="1"/>
  <c r="AG187" i="1" s="1"/>
  <c r="AK187" i="1" s="1"/>
  <c r="AL187" i="1" s="1"/>
  <c r="AK263" i="1"/>
  <c r="AL263" i="1" s="1"/>
  <c r="AN242" i="1"/>
  <c r="AK85" i="1"/>
  <c r="AL85" i="1" s="1"/>
  <c r="AK221" i="1"/>
  <c r="AL221" i="1" s="1"/>
  <c r="AN238" i="1" l="1"/>
  <c r="AN101" i="1"/>
  <c r="AN231" i="1"/>
  <c r="AN147" i="1"/>
  <c r="AN263" i="1"/>
  <c r="AN187" i="1"/>
  <c r="AN268" i="1"/>
  <c r="AN169" i="1"/>
  <c r="AN256" i="1"/>
  <c r="AN38" i="1"/>
  <c r="AN261" i="1"/>
  <c r="AN221" i="1"/>
  <c r="AN257" i="1"/>
  <c r="AN85" i="1"/>
  <c r="AN133" i="1"/>
  <c r="AN267" i="1"/>
  <c r="AN259" i="1"/>
  <c r="X6" i="1"/>
  <c r="AN163" i="1"/>
  <c r="AK120" i="1"/>
  <c r="AL120" i="1" s="1"/>
  <c r="AN222" i="1"/>
  <c r="AN206" i="1"/>
  <c r="AN201" i="1"/>
  <c r="AN260" i="1"/>
  <c r="AN120" i="1" l="1"/>
  <c r="Y111" i="1"/>
  <c r="AD111" i="1" s="1"/>
  <c r="Y10" i="1"/>
  <c r="AD10" i="1" s="1"/>
  <c r="Y46" i="1"/>
  <c r="AD46" i="1" s="1"/>
  <c r="Y82" i="1"/>
  <c r="AD82" i="1" s="1"/>
  <c r="Y239" i="1"/>
  <c r="AD239" i="1" s="1"/>
  <c r="Y17" i="1"/>
  <c r="AD17" i="1" s="1"/>
  <c r="Y227" i="1"/>
  <c r="AD227" i="1" s="1"/>
  <c r="Y87" i="1"/>
  <c r="Y66" i="1"/>
  <c r="AD66" i="1" s="1"/>
  <c r="Y12" i="1"/>
  <c r="AD12" i="1" s="1"/>
  <c r="Y9" i="1"/>
  <c r="AD9" i="1" s="1"/>
  <c r="Y18" i="1"/>
  <c r="AD18" i="1" s="1"/>
  <c r="Y71" i="1"/>
  <c r="AD71" i="1" s="1"/>
  <c r="Y11" i="1"/>
  <c r="AD11" i="1" s="1"/>
  <c r="Y16" i="1"/>
  <c r="AD16" i="1" s="1"/>
  <c r="Y230" i="1"/>
  <c r="AD230" i="1" s="1"/>
  <c r="Y19" i="1"/>
  <c r="AD19" i="1" s="1"/>
  <c r="Y37" i="1"/>
  <c r="AD37" i="1" s="1"/>
  <c r="Y158" i="1"/>
  <c r="Y22" i="1"/>
  <c r="Y45" i="1"/>
  <c r="AD45" i="1" s="1"/>
  <c r="Y61" i="1"/>
  <c r="AD61" i="1" s="1"/>
  <c r="Y73" i="1"/>
  <c r="AD73" i="1" s="1"/>
  <c r="Y86" i="1"/>
  <c r="AD86" i="1" s="1"/>
  <c r="Y80" i="1"/>
  <c r="Y194" i="1"/>
  <c r="AD194" i="1" s="1"/>
  <c r="Y245" i="1"/>
  <c r="AD245" i="1" s="1"/>
  <c r="Y14" i="1"/>
  <c r="AD14" i="1" s="1"/>
  <c r="Y131" i="1"/>
  <c r="AD131" i="1" s="1"/>
  <c r="Y39" i="1"/>
  <c r="AD39" i="1" s="1"/>
  <c r="Y203" i="1"/>
  <c r="AD203" i="1" s="1"/>
  <c r="Y72" i="1"/>
  <c r="AD72" i="1" s="1"/>
  <c r="Y129" i="1"/>
  <c r="AD129" i="1" s="1"/>
  <c r="Y126" i="1"/>
  <c r="AD126" i="1" s="1"/>
  <c r="Y182" i="1"/>
  <c r="AD182" i="1" s="1"/>
  <c r="Y226" i="1"/>
  <c r="AD226" i="1" s="1"/>
  <c r="Y197" i="1"/>
  <c r="AD197" i="1" s="1"/>
  <c r="Y204" i="1"/>
  <c r="AD204" i="1" s="1"/>
  <c r="Y79" i="1"/>
  <c r="AD79" i="1" s="1"/>
  <c r="Y93" i="1"/>
  <c r="AD93" i="1" s="1"/>
  <c r="Y69" i="1"/>
  <c r="AD69" i="1" s="1"/>
  <c r="Y48" i="1"/>
  <c r="AD48" i="1" s="1"/>
  <c r="Y43" i="1"/>
  <c r="Y143" i="1"/>
  <c r="AD143" i="1" s="1"/>
  <c r="Y198" i="1"/>
  <c r="AD198" i="1" s="1"/>
  <c r="Y78" i="1"/>
  <c r="AD78" i="1" s="1"/>
  <c r="Y24" i="1"/>
  <c r="AD24" i="1" s="1"/>
  <c r="Y47" i="1"/>
  <c r="AD47" i="1" s="1"/>
  <c r="Y136" i="1"/>
  <c r="AD136" i="1" s="1"/>
  <c r="Y105" i="1"/>
  <c r="AD105" i="1" s="1"/>
  <c r="Y244" i="1"/>
  <c r="AD244" i="1" s="1"/>
  <c r="Y83" i="1"/>
  <c r="AD83" i="1" s="1"/>
  <c r="Y23" i="1"/>
  <c r="AD23" i="1" s="1"/>
  <c r="Y65" i="1"/>
  <c r="Y21" i="1"/>
  <c r="AD21" i="1" s="1"/>
  <c r="Y250" i="1"/>
  <c r="Y97" i="1"/>
  <c r="AD97" i="1" s="1"/>
  <c r="Y224" i="1"/>
  <c r="AD224" i="1" s="1"/>
  <c r="Y132" i="1"/>
  <c r="AD132" i="1" s="1"/>
  <c r="Y155" i="1"/>
  <c r="AD155" i="1" s="1"/>
  <c r="Y181" i="1"/>
  <c r="AD181" i="1" s="1"/>
  <c r="Y110" i="1"/>
  <c r="Y162" i="1"/>
  <c r="Y13" i="1"/>
  <c r="AD13" i="1" s="1"/>
  <c r="Y27" i="1"/>
  <c r="AD27" i="1" s="1"/>
  <c r="Y191" i="1"/>
  <c r="AD191" i="1" s="1"/>
  <c r="Y216" i="1"/>
  <c r="AD216" i="1" s="1"/>
  <c r="Y252" i="1"/>
  <c r="AD252" i="1" s="1"/>
  <c r="Y29" i="1"/>
  <c r="AD29" i="1" s="1"/>
  <c r="Y178" i="1"/>
  <c r="Y104" i="1"/>
  <c r="AD104" i="1" s="1"/>
  <c r="Y163" i="1"/>
  <c r="Y59" i="1"/>
  <c r="AD59" i="1" s="1"/>
  <c r="Y30" i="1"/>
  <c r="AD30" i="1" s="1"/>
  <c r="Y153" i="1"/>
  <c r="AD153" i="1" s="1"/>
  <c r="Y125" i="1"/>
  <c r="AD125" i="1" s="1"/>
  <c r="Y101" i="1"/>
  <c r="Y170" i="1"/>
  <c r="AD170" i="1" s="1"/>
  <c r="Y248" i="1"/>
  <c r="AD248" i="1" s="1"/>
  <c r="Y63" i="1"/>
  <c r="AD63" i="1" s="1"/>
  <c r="Y186" i="1"/>
  <c r="Y142" i="1"/>
  <c r="AD142" i="1" s="1"/>
  <c r="Y34" i="1"/>
  <c r="Y195" i="1"/>
  <c r="AD195" i="1" s="1"/>
  <c r="Y172" i="1"/>
  <c r="AD172" i="1" s="1"/>
  <c r="Y89" i="1"/>
  <c r="AD89" i="1" s="1"/>
  <c r="Y57" i="1"/>
  <c r="AD57" i="1" s="1"/>
  <c r="Y40" i="1"/>
  <c r="AD40" i="1" s="1"/>
  <c r="Y237" i="1"/>
  <c r="AD237" i="1" s="1"/>
  <c r="Y220" i="1"/>
  <c r="AD220" i="1" s="1"/>
  <c r="Y205" i="1"/>
  <c r="AD205" i="1" s="1"/>
  <c r="Y214" i="1"/>
  <c r="AD214" i="1" s="1"/>
  <c r="Y166" i="1"/>
  <c r="AD166" i="1" s="1"/>
  <c r="Y55" i="1"/>
  <c r="AD55" i="1" s="1"/>
  <c r="Y196" i="1"/>
  <c r="AD196" i="1" s="1"/>
  <c r="Y174" i="1"/>
  <c r="AD174" i="1" s="1"/>
  <c r="Y67" i="1"/>
  <c r="AD67" i="1" s="1"/>
  <c r="Y56" i="1"/>
  <c r="AD56" i="1" s="1"/>
  <c r="Y49" i="1"/>
  <c r="AD49" i="1" s="1"/>
  <c r="Y51" i="1"/>
  <c r="AD51" i="1" s="1"/>
  <c r="Y161" i="1"/>
  <c r="AD161" i="1" s="1"/>
  <c r="Y233" i="1"/>
  <c r="AD233" i="1" s="1"/>
  <c r="Y150" i="1"/>
  <c r="AD150" i="1" s="1"/>
  <c r="Y64" i="1"/>
  <c r="Y134" i="1"/>
  <c r="AD134" i="1" s="1"/>
  <c r="Y223" i="1"/>
  <c r="AD223" i="1" s="1"/>
  <c r="Y149" i="1"/>
  <c r="AD149" i="1" s="1"/>
  <c r="Y221" i="1"/>
  <c r="Y151" i="1"/>
  <c r="AD151" i="1" s="1"/>
  <c r="Y238" i="1"/>
  <c r="Y109" i="1"/>
  <c r="AD109" i="1" s="1"/>
  <c r="Y124" i="1"/>
  <c r="AD124" i="1" s="1"/>
  <c r="Y184" i="1"/>
  <c r="AD184" i="1" s="1"/>
  <c r="Y52" i="1"/>
  <c r="AD52" i="1" s="1"/>
  <c r="Y173" i="1"/>
  <c r="AD173" i="1" s="1"/>
  <c r="Y103" i="1"/>
  <c r="AD103" i="1" s="1"/>
  <c r="Y164" i="1"/>
  <c r="AD164" i="1" s="1"/>
  <c r="Y165" i="1"/>
  <c r="AD165" i="1" s="1"/>
  <c r="Y102" i="1"/>
  <c r="AD102" i="1" s="1"/>
  <c r="Y94" i="1"/>
  <c r="AD94" i="1" s="1"/>
  <c r="Y58" i="1"/>
  <c r="AD58" i="1" s="1"/>
  <c r="Y20" i="1"/>
  <c r="AD20" i="1" s="1"/>
  <c r="Y92" i="1"/>
  <c r="AD92" i="1" s="1"/>
  <c r="Y85" i="1"/>
  <c r="Y243" i="1"/>
  <c r="AD243" i="1" s="1"/>
  <c r="Y156" i="1"/>
  <c r="AD156" i="1" s="1"/>
  <c r="Y185" i="1"/>
  <c r="AD185" i="1" s="1"/>
  <c r="Y123" i="1"/>
  <c r="AD123" i="1" s="1"/>
  <c r="Y179" i="1"/>
  <c r="AD179" i="1" s="1"/>
  <c r="Y68" i="1"/>
  <c r="AD68" i="1" s="1"/>
  <c r="Y160" i="1"/>
  <c r="AD160" i="1" s="1"/>
  <c r="Y148" i="1"/>
  <c r="AD148" i="1" s="1"/>
  <c r="Y62" i="1"/>
  <c r="AD62" i="1" s="1"/>
  <c r="Y206" i="1"/>
  <c r="Y138" i="1"/>
  <c r="AD138" i="1" s="1"/>
  <c r="Y202" i="1"/>
  <c r="AD202" i="1" s="1"/>
  <c r="Y189" i="1"/>
  <c r="AD189" i="1" s="1"/>
  <c r="Y84" i="1"/>
  <c r="AD84" i="1" s="1"/>
  <c r="Y222" i="1"/>
  <c r="Y53" i="1"/>
  <c r="AD53" i="1" s="1"/>
  <c r="Y115" i="1"/>
  <c r="Y25" i="1"/>
  <c r="AD25" i="1" s="1"/>
  <c r="Y246" i="1"/>
  <c r="AD246" i="1" s="1"/>
  <c r="Y106" i="1"/>
  <c r="AD106" i="1" s="1"/>
  <c r="Y240" i="1"/>
  <c r="AD240" i="1" s="1"/>
  <c r="Y199" i="1"/>
  <c r="AD199" i="1" s="1"/>
  <c r="Y139" i="1"/>
  <c r="AD139" i="1" s="1"/>
  <c r="Y28" i="1"/>
  <c r="AD28" i="1" s="1"/>
  <c r="Y167" i="1"/>
  <c r="Y128" i="1"/>
  <c r="AD128" i="1" s="1"/>
  <c r="Y183" i="1"/>
  <c r="AD183" i="1" s="1"/>
  <c r="Y208" i="1"/>
  <c r="AD208" i="1" s="1"/>
  <c r="Y26" i="1"/>
  <c r="AD26" i="1" s="1"/>
  <c r="Y168" i="1"/>
  <c r="AD168" i="1" s="1"/>
  <c r="Y229" i="1"/>
  <c r="AD229" i="1" s="1"/>
  <c r="Y159" i="1"/>
  <c r="AD159" i="1" s="1"/>
  <c r="Y112" i="1"/>
  <c r="AD112" i="1" s="1"/>
  <c r="Y236" i="1"/>
  <c r="AD236" i="1" s="1"/>
  <c r="Y176" i="1"/>
  <c r="AD176" i="1" s="1"/>
  <c r="Y44" i="1"/>
  <c r="Y91" i="1"/>
  <c r="AD91" i="1" s="1"/>
  <c r="Y190" i="1"/>
  <c r="AD190" i="1" s="1"/>
  <c r="Y135" i="1"/>
  <c r="AD135" i="1" s="1"/>
  <c r="Y218" i="1"/>
  <c r="AD218" i="1" s="1"/>
  <c r="Y201" i="1"/>
  <c r="Y225" i="1"/>
  <c r="AD225" i="1" s="1"/>
  <c r="Y77" i="1"/>
  <c r="AD77" i="1" s="1"/>
  <c r="Y35" i="1"/>
  <c r="AD35" i="1" s="1"/>
  <c r="Y154" i="1"/>
  <c r="AD154" i="1" s="1"/>
  <c r="Y108" i="1"/>
  <c r="Y193" i="1"/>
  <c r="AD193" i="1" s="1"/>
  <c r="Y235" i="1"/>
  <c r="AD235" i="1" s="1"/>
  <c r="Y171" i="1"/>
  <c r="AD171" i="1" s="1"/>
  <c r="Y212" i="1"/>
  <c r="AD212" i="1" s="1"/>
  <c r="Y41" i="1"/>
  <c r="AD41" i="1" s="1"/>
  <c r="Y76" i="1"/>
  <c r="AD76" i="1" s="1"/>
  <c r="Y107" i="1"/>
  <c r="AD107" i="1" s="1"/>
  <c r="Y234" i="1"/>
  <c r="AD234" i="1" s="1"/>
  <c r="Y50" i="1"/>
  <c r="AD50" i="1" s="1"/>
  <c r="Y157" i="1"/>
  <c r="AD157" i="1" s="1"/>
  <c r="Y219" i="1"/>
  <c r="AD219" i="1" s="1"/>
  <c r="Y169" i="1"/>
  <c r="Y215" i="1"/>
  <c r="AD215" i="1" s="1"/>
  <c r="Y130" i="1"/>
  <c r="AD130" i="1" s="1"/>
  <c r="Y70" i="1"/>
  <c r="AD70" i="1" s="1"/>
  <c r="Y175" i="1"/>
  <c r="AD175" i="1" s="1"/>
  <c r="Y180" i="1"/>
  <c r="AD180" i="1" s="1"/>
  <c r="Y146" i="1"/>
  <c r="AD146" i="1" s="1"/>
  <c r="Y75" i="1"/>
  <c r="AD75" i="1" s="1"/>
  <c r="Y213" i="1"/>
  <c r="AD213" i="1" s="1"/>
  <c r="Y207" i="1"/>
  <c r="AD207" i="1" s="1"/>
  <c r="Y177" i="1"/>
  <c r="AD177" i="1" s="1"/>
  <c r="Y152" i="1"/>
  <c r="AD152" i="1" s="1"/>
  <c r="Y36" i="1"/>
  <c r="AD36" i="1" s="1"/>
  <c r="Y242" i="1"/>
  <c r="Y33" i="1"/>
  <c r="AD33" i="1" s="1"/>
  <c r="Y74" i="1"/>
  <c r="AD74" i="1" s="1"/>
  <c r="Y210" i="1"/>
  <c r="AD210" i="1" s="1"/>
  <c r="Y121" i="1"/>
  <c r="AD121" i="1" s="1"/>
  <c r="Y140" i="1"/>
  <c r="AD140" i="1" s="1"/>
  <c r="Y60" i="1"/>
  <c r="AD60" i="1" s="1"/>
  <c r="Y141" i="1"/>
  <c r="AD141" i="1" s="1"/>
  <c r="Y32" i="1"/>
  <c r="AD32" i="1" s="1"/>
  <c r="Y232" i="1"/>
  <c r="AD232" i="1" s="1"/>
  <c r="Y209" i="1"/>
  <c r="AD209" i="1" s="1"/>
  <c r="Y54" i="1"/>
  <c r="AD54" i="1" s="1"/>
  <c r="Y114" i="1"/>
  <c r="AD114" i="1" s="1"/>
  <c r="Y127" i="1"/>
  <c r="AD127" i="1" s="1"/>
  <c r="Y147" i="1"/>
  <c r="Y42" i="1"/>
  <c r="AD42" i="1" s="1"/>
  <c r="Y31" i="1"/>
  <c r="AD31" i="1" s="1"/>
  <c r="Y251" i="1"/>
  <c r="AD251" i="1" s="1"/>
  <c r="Y231" i="1"/>
  <c r="Y247" i="1"/>
  <c r="AD247" i="1" s="1"/>
  <c r="Y249" i="1"/>
  <c r="AD249" i="1" s="1"/>
  <c r="Y95" i="1"/>
  <c r="AD95" i="1" s="1"/>
  <c r="Y133" i="1"/>
  <c r="Y96" i="1"/>
  <c r="AD96" i="1" s="1"/>
  <c r="Y228" i="1"/>
  <c r="AD228" i="1" s="1"/>
  <c r="Y217" i="1"/>
  <c r="AD217" i="1" s="1"/>
  <c r="Y211" i="1"/>
  <c r="AD211" i="1" s="1"/>
  <c r="Y15" i="1"/>
  <c r="AD15" i="1" s="1"/>
  <c r="Y100" i="1"/>
  <c r="AD100" i="1" s="1"/>
  <c r="Y241" i="1"/>
  <c r="AD241" i="1" s="1"/>
  <c r="Y90" i="1"/>
  <c r="AD90" i="1" s="1"/>
  <c r="Y116" i="1"/>
  <c r="AD116" i="1" s="1"/>
  <c r="Y81" i="1"/>
  <c r="AD81" i="1" s="1"/>
  <c r="Y122" i="1"/>
  <c r="AD122" i="1" s="1"/>
  <c r="Y119" i="1"/>
  <c r="AD119" i="1" s="1"/>
  <c r="Y38" i="1"/>
  <c r="Y88" i="1"/>
  <c r="AD88" i="1" s="1"/>
  <c r="Y113" i="1"/>
  <c r="AD113" i="1" s="1"/>
  <c r="Y117" i="1"/>
  <c r="AD117" i="1" s="1"/>
  <c r="Y145" i="1"/>
  <c r="AD145" i="1" s="1"/>
  <c r="Y144" i="1"/>
  <c r="AD144" i="1" s="1"/>
  <c r="Y118" i="1"/>
  <c r="AD118" i="1" s="1"/>
  <c r="Y137" i="1"/>
  <c r="AD137" i="1" s="1"/>
  <c r="Y99" i="1"/>
  <c r="AD99" i="1" s="1"/>
  <c r="Y200" i="1"/>
  <c r="AD200" i="1" s="1"/>
  <c r="Y192" i="1"/>
  <c r="AD192" i="1" s="1"/>
  <c r="Y120" i="1"/>
  <c r="Y98" i="1"/>
  <c r="AD98" i="1" s="1"/>
  <c r="Y187" i="1"/>
  <c r="Y188" i="1"/>
  <c r="AD188" i="1" s="1"/>
  <c r="Y8" i="1"/>
  <c r="AE122" i="1" l="1"/>
  <c r="AG122" i="1" s="1"/>
  <c r="AK122" i="1" s="1"/>
  <c r="AL122" i="1" s="1"/>
  <c r="AE157" i="1"/>
  <c r="AG157" i="1" s="1"/>
  <c r="AK157" i="1" s="1"/>
  <c r="AL157" i="1" s="1"/>
  <c r="AE148" i="1"/>
  <c r="AG148" i="1" s="1"/>
  <c r="AK148" i="1" s="1"/>
  <c r="AE125" i="1"/>
  <c r="AG125" i="1" s="1"/>
  <c r="AK125" i="1" s="1"/>
  <c r="AL125" i="1" s="1"/>
  <c r="AE82" i="1"/>
  <c r="AG82" i="1" s="1"/>
  <c r="AK82" i="1" s="1"/>
  <c r="AL82" i="1" s="1"/>
  <c r="AE144" i="1"/>
  <c r="AG144" i="1" s="1"/>
  <c r="AK144" i="1" s="1"/>
  <c r="AL144" i="1" s="1"/>
  <c r="AE139" i="1"/>
  <c r="AG139" i="1" s="1"/>
  <c r="AK139" i="1" s="1"/>
  <c r="AL139" i="1" s="1"/>
  <c r="AE173" i="1"/>
  <c r="AG173" i="1" s="1"/>
  <c r="AK173" i="1" s="1"/>
  <c r="AL173" i="1" s="1"/>
  <c r="AE153" i="1"/>
  <c r="AG153" i="1" s="1"/>
  <c r="AK153" i="1" s="1"/>
  <c r="AE244" i="1"/>
  <c r="AG244" i="1" s="1"/>
  <c r="AK244" i="1" s="1"/>
  <c r="AE99" i="1"/>
  <c r="AG99" i="1" s="1"/>
  <c r="AK99" i="1" s="1"/>
  <c r="AE15" i="1"/>
  <c r="AG15" i="1" s="1"/>
  <c r="AK15" i="1" s="1"/>
  <c r="AL15" i="1" s="1"/>
  <c r="AE247" i="1"/>
  <c r="AG247" i="1" s="1"/>
  <c r="AE54" i="1"/>
  <c r="AG54" i="1" s="1"/>
  <c r="AK54" i="1" s="1"/>
  <c r="AL54" i="1" s="1"/>
  <c r="AE210" i="1"/>
  <c r="AG210" i="1" s="1"/>
  <c r="AK210" i="1" s="1"/>
  <c r="AL210" i="1" s="1"/>
  <c r="AE213" i="1"/>
  <c r="AG213" i="1" s="1"/>
  <c r="AK213" i="1" s="1"/>
  <c r="AL213" i="1" s="1"/>
  <c r="AE212" i="1"/>
  <c r="AG212" i="1" s="1"/>
  <c r="AE225" i="1"/>
  <c r="AG225" i="1" s="1"/>
  <c r="AE236" i="1"/>
  <c r="AG236" i="1" s="1"/>
  <c r="AK236" i="1" s="1"/>
  <c r="AL236" i="1" s="1"/>
  <c r="AE128" i="1"/>
  <c r="AG128" i="1" s="1"/>
  <c r="AK128" i="1" s="1"/>
  <c r="AL128" i="1" s="1"/>
  <c r="AE25" i="1"/>
  <c r="AG25" i="1" s="1"/>
  <c r="AK25" i="1" s="1"/>
  <c r="AL25" i="1" s="1"/>
  <c r="AE156" i="1"/>
  <c r="AG156" i="1" s="1"/>
  <c r="AE165" i="1"/>
  <c r="AG165" i="1" s="1"/>
  <c r="AK165" i="1" s="1"/>
  <c r="AL165" i="1" s="1"/>
  <c r="AE233" i="1"/>
  <c r="AG233" i="1" s="1"/>
  <c r="AK233" i="1" s="1"/>
  <c r="AE55" i="1"/>
  <c r="AG55" i="1" s="1"/>
  <c r="AK55" i="1" s="1"/>
  <c r="AL55" i="1" s="1"/>
  <c r="AE89" i="1"/>
  <c r="AG89" i="1" s="1"/>
  <c r="AK89" i="1" s="1"/>
  <c r="AL89" i="1" s="1"/>
  <c r="AE170" i="1"/>
  <c r="AG170" i="1" s="1"/>
  <c r="AK170" i="1" s="1"/>
  <c r="AE78" i="1"/>
  <c r="AG78" i="1" s="1"/>
  <c r="AE204" i="1"/>
  <c r="AG204" i="1" s="1"/>
  <c r="AE39" i="1"/>
  <c r="AG39" i="1" s="1"/>
  <c r="AE61" i="1"/>
  <c r="AG61" i="1" s="1"/>
  <c r="AK61" i="1" s="1"/>
  <c r="AL61" i="1" s="1"/>
  <c r="AE11" i="1"/>
  <c r="AG11" i="1" s="1"/>
  <c r="AE17" i="1"/>
  <c r="AG17" i="1" s="1"/>
  <c r="AK17" i="1" s="1"/>
  <c r="AL17" i="1" s="1"/>
  <c r="AE251" i="1"/>
  <c r="AG251" i="1" s="1"/>
  <c r="AK251" i="1" s="1"/>
  <c r="AE218" i="1"/>
  <c r="AG218" i="1" s="1"/>
  <c r="AK218" i="1" s="1"/>
  <c r="AL218" i="1" s="1"/>
  <c r="AE252" i="1"/>
  <c r="AG252" i="1" s="1"/>
  <c r="AE18" i="1"/>
  <c r="AG18" i="1" s="1"/>
  <c r="AK18" i="1" s="1"/>
  <c r="AE228" i="1"/>
  <c r="AG228" i="1" s="1"/>
  <c r="AK228" i="1" s="1"/>
  <c r="AE50" i="1"/>
  <c r="AG50" i="1" s="1"/>
  <c r="AK50" i="1" s="1"/>
  <c r="AL50" i="1" s="1"/>
  <c r="AE205" i="1"/>
  <c r="AG205" i="1" s="1"/>
  <c r="AE132" i="1"/>
  <c r="AG132" i="1" s="1"/>
  <c r="AK132" i="1" s="1"/>
  <c r="AE182" i="1"/>
  <c r="AG182" i="1" s="1"/>
  <c r="AK182" i="1" s="1"/>
  <c r="AL182" i="1" s="1"/>
  <c r="Y6" i="1"/>
  <c r="AD8" i="1"/>
  <c r="AE137" i="1"/>
  <c r="AG137" i="1" s="1"/>
  <c r="AK137" i="1" s="1"/>
  <c r="AE119" i="1"/>
  <c r="AG119" i="1" s="1"/>
  <c r="AK119" i="1" s="1"/>
  <c r="AL119" i="1" s="1"/>
  <c r="AE211" i="1"/>
  <c r="AG211" i="1" s="1"/>
  <c r="AE209" i="1"/>
  <c r="AG209" i="1" s="1"/>
  <c r="AE74" i="1"/>
  <c r="AG74" i="1" s="1"/>
  <c r="AK74" i="1" s="1"/>
  <c r="AE75" i="1"/>
  <c r="AG75" i="1" s="1"/>
  <c r="AK75" i="1" s="1"/>
  <c r="AL75" i="1" s="1"/>
  <c r="AE219" i="1"/>
  <c r="AG219" i="1" s="1"/>
  <c r="AE171" i="1"/>
  <c r="AG171" i="1" s="1"/>
  <c r="AK171" i="1" s="1"/>
  <c r="AL171" i="1" s="1"/>
  <c r="AE112" i="1"/>
  <c r="AG112" i="1" s="1"/>
  <c r="AK112" i="1" s="1"/>
  <c r="AL112" i="1" s="1"/>
  <c r="AE62" i="1"/>
  <c r="AG62" i="1" s="1"/>
  <c r="AK62" i="1" s="1"/>
  <c r="AL62" i="1" s="1"/>
  <c r="AE243" i="1"/>
  <c r="AG243" i="1" s="1"/>
  <c r="AK243" i="1" s="1"/>
  <c r="AL243" i="1" s="1"/>
  <c r="AE164" i="1"/>
  <c r="AG164" i="1" s="1"/>
  <c r="AE151" i="1"/>
  <c r="AG151" i="1" s="1"/>
  <c r="AK151" i="1" s="1"/>
  <c r="AE161" i="1"/>
  <c r="AG161" i="1" s="1"/>
  <c r="AE166" i="1"/>
  <c r="AG166" i="1" s="1"/>
  <c r="AK166" i="1" s="1"/>
  <c r="AL166" i="1" s="1"/>
  <c r="AE172" i="1"/>
  <c r="AG172" i="1" s="1"/>
  <c r="AK172" i="1" s="1"/>
  <c r="AL172" i="1" s="1"/>
  <c r="AE29" i="1"/>
  <c r="AG29" i="1" s="1"/>
  <c r="AK29" i="1" s="1"/>
  <c r="AL29" i="1" s="1"/>
  <c r="AE181" i="1"/>
  <c r="AG181" i="1" s="1"/>
  <c r="AK181" i="1" s="1"/>
  <c r="AE23" i="1"/>
  <c r="AG23" i="1" s="1"/>
  <c r="AK23" i="1" s="1"/>
  <c r="AL23" i="1" s="1"/>
  <c r="AE198" i="1"/>
  <c r="AG198" i="1" s="1"/>
  <c r="AK198" i="1" s="1"/>
  <c r="AL198" i="1" s="1"/>
  <c r="AE197" i="1"/>
  <c r="AG197" i="1" s="1"/>
  <c r="AE131" i="1"/>
  <c r="AG131" i="1" s="1"/>
  <c r="AE45" i="1"/>
  <c r="AG45" i="1" s="1"/>
  <c r="AK45" i="1" s="1"/>
  <c r="AE71" i="1"/>
  <c r="AG71" i="1" s="1"/>
  <c r="AK71" i="1" s="1"/>
  <c r="AE239" i="1"/>
  <c r="AG239" i="1" s="1"/>
  <c r="AK239" i="1" s="1"/>
  <c r="AL239" i="1" s="1"/>
  <c r="AE217" i="1"/>
  <c r="AG217" i="1" s="1"/>
  <c r="AK217" i="1" s="1"/>
  <c r="AL217" i="1" s="1"/>
  <c r="AE235" i="1"/>
  <c r="AG235" i="1" s="1"/>
  <c r="AK235" i="1" s="1"/>
  <c r="AL235" i="1" s="1"/>
  <c r="AE103" i="1"/>
  <c r="AG103" i="1" s="1"/>
  <c r="AK103" i="1" s="1"/>
  <c r="AL103" i="1" s="1"/>
  <c r="AE195" i="1"/>
  <c r="AG195" i="1" s="1"/>
  <c r="AE83" i="1"/>
  <c r="AG83" i="1" s="1"/>
  <c r="AE81" i="1"/>
  <c r="AG81" i="1" s="1"/>
  <c r="AE180" i="1"/>
  <c r="AG180" i="1" s="1"/>
  <c r="AK180" i="1" s="1"/>
  <c r="AL180" i="1" s="1"/>
  <c r="AE160" i="1"/>
  <c r="AG160" i="1" s="1"/>
  <c r="AK160" i="1" s="1"/>
  <c r="AE9" i="1"/>
  <c r="AG9" i="1" s="1"/>
  <c r="AK9" i="1" s="1"/>
  <c r="AL9" i="1" s="1"/>
  <c r="AE98" i="1"/>
  <c r="AG98" i="1" s="1"/>
  <c r="AK98" i="1" s="1"/>
  <c r="AE145" i="1"/>
  <c r="AG145" i="1" s="1"/>
  <c r="AE116" i="1"/>
  <c r="AG116" i="1" s="1"/>
  <c r="AK116" i="1" s="1"/>
  <c r="AL116" i="1" s="1"/>
  <c r="AE96" i="1"/>
  <c r="AG96" i="1" s="1"/>
  <c r="AE42" i="1"/>
  <c r="AG42" i="1" s="1"/>
  <c r="AK42" i="1" s="1"/>
  <c r="AE141" i="1"/>
  <c r="AG141" i="1" s="1"/>
  <c r="AK141" i="1" s="1"/>
  <c r="AL141" i="1" s="1"/>
  <c r="AE36" i="1"/>
  <c r="AG36" i="1" s="1"/>
  <c r="AK36" i="1" s="1"/>
  <c r="AE175" i="1"/>
  <c r="AG175" i="1" s="1"/>
  <c r="AE234" i="1"/>
  <c r="AG234" i="1" s="1"/>
  <c r="AK234" i="1" s="1"/>
  <c r="AL234" i="1" s="1"/>
  <c r="AE190" i="1"/>
  <c r="AG190" i="1" s="1"/>
  <c r="AK190" i="1" s="1"/>
  <c r="AL190" i="1" s="1"/>
  <c r="AE168" i="1"/>
  <c r="AG168" i="1" s="1"/>
  <c r="AE199" i="1"/>
  <c r="AG199" i="1" s="1"/>
  <c r="AE84" i="1"/>
  <c r="AG84" i="1" s="1"/>
  <c r="AK84" i="1" s="1"/>
  <c r="AE68" i="1"/>
  <c r="AG68" i="1" s="1"/>
  <c r="AK68" i="1" s="1"/>
  <c r="AE20" i="1"/>
  <c r="AG20" i="1" s="1"/>
  <c r="AK20" i="1" s="1"/>
  <c r="AL20" i="1" s="1"/>
  <c r="AE52" i="1"/>
  <c r="AG52" i="1" s="1"/>
  <c r="AK52" i="1" s="1"/>
  <c r="AL52" i="1" s="1"/>
  <c r="AE223" i="1"/>
  <c r="AG223" i="1" s="1"/>
  <c r="AK223" i="1" s="1"/>
  <c r="AL223" i="1" s="1"/>
  <c r="AE56" i="1"/>
  <c r="AG56" i="1" s="1"/>
  <c r="AK56" i="1" s="1"/>
  <c r="AE220" i="1"/>
  <c r="AG220" i="1" s="1"/>
  <c r="AK220" i="1" s="1"/>
  <c r="AL220" i="1" s="1"/>
  <c r="AE142" i="1"/>
  <c r="AG142" i="1" s="1"/>
  <c r="AK142" i="1" s="1"/>
  <c r="AL142" i="1" s="1"/>
  <c r="AE30" i="1"/>
  <c r="AG30" i="1" s="1"/>
  <c r="AK30" i="1" s="1"/>
  <c r="AE191" i="1"/>
  <c r="AG191" i="1" s="1"/>
  <c r="AE224" i="1"/>
  <c r="AG224" i="1" s="1"/>
  <c r="AK224" i="1" s="1"/>
  <c r="AL224" i="1" s="1"/>
  <c r="AE105" i="1"/>
  <c r="AG105" i="1" s="1"/>
  <c r="AK105" i="1" s="1"/>
  <c r="AE48" i="1"/>
  <c r="AG48" i="1" s="1"/>
  <c r="AK48" i="1" s="1"/>
  <c r="AE126" i="1"/>
  <c r="AG126" i="1" s="1"/>
  <c r="AK126" i="1" s="1"/>
  <c r="AL126" i="1" s="1"/>
  <c r="AE194" i="1"/>
  <c r="AG194" i="1" s="1"/>
  <c r="AK194" i="1" s="1"/>
  <c r="AL194" i="1" s="1"/>
  <c r="AE37" i="1"/>
  <c r="AG37" i="1" s="1"/>
  <c r="AE12" i="1"/>
  <c r="AG12" i="1" s="1"/>
  <c r="AE10" i="1"/>
  <c r="AG10" i="1" s="1"/>
  <c r="AE118" i="1"/>
  <c r="AG118" i="1" s="1"/>
  <c r="AK118" i="1" s="1"/>
  <c r="AL118" i="1" s="1"/>
  <c r="AE146" i="1"/>
  <c r="AG146" i="1" s="1"/>
  <c r="AK146" i="1" s="1"/>
  <c r="AL146" i="1" s="1"/>
  <c r="AE28" i="1"/>
  <c r="AG28" i="1" s="1"/>
  <c r="AK28" i="1" s="1"/>
  <c r="AL28" i="1" s="1"/>
  <c r="AE51" i="1"/>
  <c r="AG51" i="1" s="1"/>
  <c r="AK51" i="1" s="1"/>
  <c r="AE226" i="1"/>
  <c r="AG226" i="1" s="1"/>
  <c r="AK226" i="1" s="1"/>
  <c r="AL226" i="1" s="1"/>
  <c r="AE193" i="1"/>
  <c r="AG193" i="1" s="1"/>
  <c r="AE49" i="1"/>
  <c r="AG49" i="1" s="1"/>
  <c r="AK49" i="1" s="1"/>
  <c r="AL49" i="1" s="1"/>
  <c r="AE46" i="1"/>
  <c r="AG46" i="1" s="1"/>
  <c r="AE117" i="1"/>
  <c r="AG117" i="1" s="1"/>
  <c r="AK117" i="1" s="1"/>
  <c r="AL117" i="1" s="1"/>
  <c r="AE90" i="1"/>
  <c r="AG90" i="1" s="1"/>
  <c r="AK90" i="1" s="1"/>
  <c r="AL90" i="1" s="1"/>
  <c r="AE60" i="1"/>
  <c r="AG60" i="1" s="1"/>
  <c r="AE152" i="1"/>
  <c r="AG152" i="1" s="1"/>
  <c r="AK152" i="1" s="1"/>
  <c r="AE70" i="1"/>
  <c r="AG70" i="1" s="1"/>
  <c r="AK70" i="1" s="1"/>
  <c r="AE107" i="1"/>
  <c r="AG107" i="1" s="1"/>
  <c r="AE154" i="1"/>
  <c r="AG154" i="1" s="1"/>
  <c r="AK154" i="1" s="1"/>
  <c r="AE91" i="1"/>
  <c r="AG91" i="1" s="1"/>
  <c r="AE26" i="1"/>
  <c r="AG26" i="1" s="1"/>
  <c r="AK26" i="1" s="1"/>
  <c r="AL26" i="1" s="1"/>
  <c r="AE240" i="1"/>
  <c r="AG240" i="1" s="1"/>
  <c r="AK240" i="1" s="1"/>
  <c r="AL240" i="1" s="1"/>
  <c r="AE189" i="1"/>
  <c r="AG189" i="1" s="1"/>
  <c r="AK189" i="1" s="1"/>
  <c r="AL189" i="1" s="1"/>
  <c r="AE179" i="1"/>
  <c r="AG179" i="1" s="1"/>
  <c r="AK179" i="1" s="1"/>
  <c r="AL179" i="1" s="1"/>
  <c r="AE58" i="1"/>
  <c r="AG58" i="1" s="1"/>
  <c r="AE184" i="1"/>
  <c r="AG184" i="1" s="1"/>
  <c r="AK184" i="1" s="1"/>
  <c r="AL184" i="1" s="1"/>
  <c r="AE134" i="1"/>
  <c r="AG134" i="1" s="1"/>
  <c r="AK134" i="1" s="1"/>
  <c r="AL134" i="1" s="1"/>
  <c r="AE67" i="1"/>
  <c r="AG67" i="1" s="1"/>
  <c r="AK67" i="1" s="1"/>
  <c r="AE237" i="1"/>
  <c r="AG237" i="1" s="1"/>
  <c r="AE59" i="1"/>
  <c r="AG59" i="1" s="1"/>
  <c r="AK59" i="1" s="1"/>
  <c r="AL59" i="1" s="1"/>
  <c r="AE27" i="1"/>
  <c r="AG27" i="1" s="1"/>
  <c r="AK27" i="1" s="1"/>
  <c r="AL27" i="1" s="1"/>
  <c r="AE97" i="1"/>
  <c r="AG97" i="1" s="1"/>
  <c r="AK97" i="1" s="1"/>
  <c r="AL97" i="1" s="1"/>
  <c r="AE136" i="1"/>
  <c r="AG136" i="1" s="1"/>
  <c r="AK136" i="1" s="1"/>
  <c r="AL136" i="1" s="1"/>
  <c r="AE69" i="1"/>
  <c r="AG69" i="1" s="1"/>
  <c r="AK69" i="1" s="1"/>
  <c r="AE129" i="1"/>
  <c r="AG129" i="1" s="1"/>
  <c r="AE19" i="1"/>
  <c r="AG19" i="1" s="1"/>
  <c r="AE66" i="1"/>
  <c r="AG66" i="1" s="1"/>
  <c r="AK66" i="1" s="1"/>
  <c r="AL66" i="1" s="1"/>
  <c r="AE111" i="1"/>
  <c r="AG111" i="1" s="1"/>
  <c r="AK111" i="1" s="1"/>
  <c r="AL111" i="1" s="1"/>
  <c r="AE232" i="1"/>
  <c r="AG232" i="1" s="1"/>
  <c r="AK232" i="1" s="1"/>
  <c r="AL232" i="1" s="1"/>
  <c r="AE53" i="1"/>
  <c r="AG53" i="1" s="1"/>
  <c r="AK53" i="1" s="1"/>
  <c r="AE214" i="1"/>
  <c r="AG214" i="1" s="1"/>
  <c r="AK214" i="1" s="1"/>
  <c r="AL214" i="1" s="1"/>
  <c r="AE143" i="1"/>
  <c r="AG143" i="1" s="1"/>
  <c r="AE32" i="1"/>
  <c r="AG32" i="1" s="1"/>
  <c r="AK32" i="1" s="1"/>
  <c r="AE229" i="1"/>
  <c r="AG229" i="1" s="1"/>
  <c r="AK229" i="1" s="1"/>
  <c r="AL229" i="1" s="1"/>
  <c r="AE149" i="1"/>
  <c r="AG149" i="1" s="1"/>
  <c r="AK149" i="1" s="1"/>
  <c r="AL149" i="1" s="1"/>
  <c r="AE245" i="1"/>
  <c r="AG245" i="1" s="1"/>
  <c r="AE192" i="1"/>
  <c r="AG192" i="1" s="1"/>
  <c r="AK192" i="1" s="1"/>
  <c r="AL192" i="1" s="1"/>
  <c r="AE113" i="1"/>
  <c r="AG113" i="1" s="1"/>
  <c r="AK113" i="1" s="1"/>
  <c r="AL113" i="1" s="1"/>
  <c r="AE241" i="1"/>
  <c r="AG241" i="1" s="1"/>
  <c r="AK241" i="1" s="1"/>
  <c r="AL241" i="1" s="1"/>
  <c r="AE95" i="1"/>
  <c r="AG95" i="1" s="1"/>
  <c r="AE127" i="1"/>
  <c r="AG127" i="1" s="1"/>
  <c r="AK127" i="1" s="1"/>
  <c r="AE140" i="1"/>
  <c r="AG140" i="1" s="1"/>
  <c r="AE177" i="1"/>
  <c r="AG177" i="1" s="1"/>
  <c r="AK177" i="1" s="1"/>
  <c r="AE130" i="1"/>
  <c r="AG130" i="1" s="1"/>
  <c r="AK130" i="1" s="1"/>
  <c r="AL130" i="1" s="1"/>
  <c r="AE76" i="1"/>
  <c r="AG76" i="1" s="1"/>
  <c r="AK76" i="1" s="1"/>
  <c r="AE35" i="1"/>
  <c r="AG35" i="1" s="1"/>
  <c r="AK35" i="1" s="1"/>
  <c r="AL35" i="1" s="1"/>
  <c r="AE208" i="1"/>
  <c r="AG208" i="1" s="1"/>
  <c r="AE106" i="1"/>
  <c r="AG106" i="1" s="1"/>
  <c r="AK106" i="1" s="1"/>
  <c r="AL106" i="1" s="1"/>
  <c r="AE202" i="1"/>
  <c r="AG202" i="1" s="1"/>
  <c r="AK202" i="1" s="1"/>
  <c r="AL202" i="1" s="1"/>
  <c r="AE123" i="1"/>
  <c r="AG123" i="1" s="1"/>
  <c r="AE94" i="1"/>
  <c r="AG94" i="1" s="1"/>
  <c r="AK94" i="1" s="1"/>
  <c r="AL94" i="1" s="1"/>
  <c r="AE124" i="1"/>
  <c r="AG124" i="1" s="1"/>
  <c r="AK124" i="1" s="1"/>
  <c r="AL124" i="1" s="1"/>
  <c r="AE174" i="1"/>
  <c r="AG174" i="1" s="1"/>
  <c r="AK174" i="1" s="1"/>
  <c r="AE40" i="1"/>
  <c r="AG40" i="1" s="1"/>
  <c r="AK40" i="1" s="1"/>
  <c r="AL40" i="1" s="1"/>
  <c r="AE63" i="1"/>
  <c r="AG63" i="1" s="1"/>
  <c r="AK63" i="1" s="1"/>
  <c r="AE13" i="1"/>
  <c r="AG13" i="1" s="1"/>
  <c r="AE47" i="1"/>
  <c r="AG47" i="1" s="1"/>
  <c r="AK47" i="1" s="1"/>
  <c r="AL47" i="1" s="1"/>
  <c r="AE93" i="1"/>
  <c r="AG93" i="1" s="1"/>
  <c r="AE72" i="1"/>
  <c r="AG72" i="1" s="1"/>
  <c r="AK72" i="1" s="1"/>
  <c r="AL72" i="1" s="1"/>
  <c r="AE86" i="1"/>
  <c r="AG86" i="1" s="1"/>
  <c r="AK86" i="1" s="1"/>
  <c r="AL86" i="1" s="1"/>
  <c r="AE230" i="1"/>
  <c r="AG230" i="1" s="1"/>
  <c r="AK230" i="1" s="1"/>
  <c r="AE188" i="1"/>
  <c r="AG188" i="1" s="1"/>
  <c r="AK188" i="1" s="1"/>
  <c r="AL188" i="1" s="1"/>
  <c r="AE33" i="1"/>
  <c r="AG33" i="1" s="1"/>
  <c r="AK33" i="1" s="1"/>
  <c r="AL33" i="1" s="1"/>
  <c r="AE159" i="1"/>
  <c r="AG159" i="1" s="1"/>
  <c r="AE155" i="1"/>
  <c r="AG155" i="1" s="1"/>
  <c r="AK155" i="1" s="1"/>
  <c r="AL155" i="1" s="1"/>
  <c r="AE14" i="1"/>
  <c r="AG14" i="1" s="1"/>
  <c r="AE31" i="1"/>
  <c r="AG31" i="1" s="1"/>
  <c r="AK31" i="1" s="1"/>
  <c r="AL31" i="1" s="1"/>
  <c r="AE135" i="1"/>
  <c r="AG135" i="1" s="1"/>
  <c r="AE92" i="1"/>
  <c r="AG92" i="1" s="1"/>
  <c r="AK92" i="1" s="1"/>
  <c r="AL92" i="1" s="1"/>
  <c r="AE216" i="1"/>
  <c r="AG216" i="1" s="1"/>
  <c r="AK216" i="1" s="1"/>
  <c r="AL216" i="1" s="1"/>
  <c r="AE200" i="1"/>
  <c r="AG200" i="1" s="1"/>
  <c r="AK200" i="1" s="1"/>
  <c r="AE88" i="1"/>
  <c r="AG88" i="1" s="1"/>
  <c r="AE100" i="1"/>
  <c r="AG100" i="1" s="1"/>
  <c r="AK100" i="1" s="1"/>
  <c r="AE249" i="1"/>
  <c r="AG249" i="1" s="1"/>
  <c r="AK249" i="1" s="1"/>
  <c r="AL249" i="1" s="1"/>
  <c r="AE114" i="1"/>
  <c r="AG114" i="1" s="1"/>
  <c r="AK114" i="1" s="1"/>
  <c r="AL114" i="1" s="1"/>
  <c r="AE121" i="1"/>
  <c r="AG121" i="1" s="1"/>
  <c r="AK121" i="1" s="1"/>
  <c r="AL121" i="1" s="1"/>
  <c r="AE207" i="1"/>
  <c r="AG207" i="1" s="1"/>
  <c r="AK207" i="1" s="1"/>
  <c r="AL207" i="1" s="1"/>
  <c r="AE215" i="1"/>
  <c r="AG215" i="1" s="1"/>
  <c r="AK215" i="1" s="1"/>
  <c r="AL215" i="1" s="1"/>
  <c r="AE41" i="1"/>
  <c r="AG41" i="1" s="1"/>
  <c r="AK41" i="1" s="1"/>
  <c r="AL41" i="1" s="1"/>
  <c r="AE77" i="1"/>
  <c r="AG77" i="1" s="1"/>
  <c r="AK77" i="1" s="1"/>
  <c r="AL77" i="1" s="1"/>
  <c r="AE176" i="1"/>
  <c r="AG176" i="1" s="1"/>
  <c r="AK176" i="1" s="1"/>
  <c r="AL176" i="1" s="1"/>
  <c r="AE183" i="1"/>
  <c r="AG183" i="1" s="1"/>
  <c r="AE246" i="1"/>
  <c r="AG246" i="1" s="1"/>
  <c r="AE138" i="1"/>
  <c r="AG138" i="1" s="1"/>
  <c r="AE185" i="1"/>
  <c r="AG185" i="1" s="1"/>
  <c r="AK185" i="1" s="1"/>
  <c r="AE102" i="1"/>
  <c r="AG102" i="1" s="1"/>
  <c r="AK102" i="1" s="1"/>
  <c r="AL102" i="1" s="1"/>
  <c r="AE109" i="1"/>
  <c r="AG109" i="1" s="1"/>
  <c r="AK109" i="1" s="1"/>
  <c r="AL109" i="1" s="1"/>
  <c r="AE150" i="1"/>
  <c r="AG150" i="1" s="1"/>
  <c r="AK150" i="1" s="1"/>
  <c r="AL150" i="1" s="1"/>
  <c r="AE196" i="1"/>
  <c r="AG196" i="1" s="1"/>
  <c r="AK196" i="1" s="1"/>
  <c r="AE57" i="1"/>
  <c r="AG57" i="1" s="1"/>
  <c r="AK57" i="1" s="1"/>
  <c r="AL57" i="1" s="1"/>
  <c r="AE248" i="1"/>
  <c r="AG248" i="1" s="1"/>
  <c r="AK248" i="1" s="1"/>
  <c r="AE104" i="1"/>
  <c r="AG104" i="1" s="1"/>
  <c r="AK104" i="1" s="1"/>
  <c r="AE21" i="1"/>
  <c r="AG21" i="1" s="1"/>
  <c r="AK21" i="1" s="1"/>
  <c r="AL21" i="1" s="1"/>
  <c r="AE24" i="1"/>
  <c r="AG24" i="1" s="1"/>
  <c r="AK24" i="1" s="1"/>
  <c r="AL24" i="1" s="1"/>
  <c r="AE79" i="1"/>
  <c r="AG79" i="1" s="1"/>
  <c r="AE203" i="1"/>
  <c r="AG203" i="1" s="1"/>
  <c r="AK203" i="1" s="1"/>
  <c r="AL203" i="1" s="1"/>
  <c r="AE73" i="1"/>
  <c r="AG73" i="1" s="1"/>
  <c r="AK73" i="1" s="1"/>
  <c r="AL73" i="1" s="1"/>
  <c r="AE16" i="1"/>
  <c r="AG16" i="1" s="1"/>
  <c r="AE227" i="1"/>
  <c r="AG227" i="1" s="1"/>
  <c r="AK227" i="1" s="1"/>
  <c r="AL233" i="1" l="1"/>
  <c r="AN233" i="1" s="1"/>
  <c r="AK37" i="1"/>
  <c r="AL37" i="1" s="1"/>
  <c r="AL105" i="1"/>
  <c r="AN105" i="1" s="1"/>
  <c r="AL84" i="1"/>
  <c r="AL181" i="1"/>
  <c r="AN181" i="1" s="1"/>
  <c r="AK205" i="1"/>
  <c r="AL205" i="1" s="1"/>
  <c r="AL228" i="1"/>
  <c r="AL100" i="1"/>
  <c r="AL177" i="1"/>
  <c r="AN177" i="1" s="1"/>
  <c r="AL32" i="1"/>
  <c r="AL70" i="1"/>
  <c r="AN70" i="1" s="1"/>
  <c r="AL36" i="1"/>
  <c r="AL244" i="1"/>
  <c r="AL196" i="1"/>
  <c r="AN196" i="1" s="1"/>
  <c r="AK140" i="1"/>
  <c r="AL140" i="1" s="1"/>
  <c r="AK143" i="1"/>
  <c r="AL143" i="1" s="1"/>
  <c r="AL45" i="1"/>
  <c r="AL74" i="1"/>
  <c r="AL137" i="1"/>
  <c r="AN137" i="1" s="1"/>
  <c r="AL153" i="1"/>
  <c r="AN153" i="1" s="1"/>
  <c r="AL42" i="1"/>
  <c r="AL160" i="1"/>
  <c r="AN160" i="1" s="1"/>
  <c r="AL248" i="1"/>
  <c r="AL30" i="1"/>
  <c r="AN30" i="1" s="1"/>
  <c r="AK211" i="1"/>
  <c r="AL211" i="1" s="1"/>
  <c r="AL251" i="1"/>
  <c r="AN251" i="1" s="1"/>
  <c r="AL227" i="1"/>
  <c r="AL104" i="1"/>
  <c r="AN104" i="1" s="1"/>
  <c r="AK138" i="1"/>
  <c r="AL138" i="1" s="1"/>
  <c r="AK135" i="1"/>
  <c r="AL135" i="1" s="1"/>
  <c r="AL127" i="1"/>
  <c r="AK129" i="1"/>
  <c r="AL129" i="1" s="1"/>
  <c r="AK237" i="1"/>
  <c r="AL237" i="1" s="1"/>
  <c r="AN237" i="1" s="1"/>
  <c r="AL154" i="1"/>
  <c r="AN154" i="1" s="1"/>
  <c r="AK12" i="1"/>
  <c r="AL12" i="1" s="1"/>
  <c r="AL48" i="1"/>
  <c r="AK175" i="1"/>
  <c r="AL175" i="1" s="1"/>
  <c r="AK81" i="1"/>
  <c r="AL81" i="1" s="1"/>
  <c r="AK219" i="1"/>
  <c r="AL219" i="1" s="1"/>
  <c r="AK212" i="1"/>
  <c r="AL212" i="1" s="1"/>
  <c r="AN113" i="1"/>
  <c r="AN29" i="1"/>
  <c r="AN176" i="1"/>
  <c r="AN141" i="1"/>
  <c r="AN57" i="1"/>
  <c r="AN41" i="1"/>
  <c r="AN249" i="1"/>
  <c r="AN188" i="1"/>
  <c r="AN47" i="1"/>
  <c r="AN189" i="1"/>
  <c r="AN220" i="1"/>
  <c r="AN119" i="1"/>
  <c r="AN144" i="1"/>
  <c r="AN86" i="1"/>
  <c r="AN111" i="1"/>
  <c r="AN125" i="1"/>
  <c r="AN207" i="1"/>
  <c r="AN26" i="1"/>
  <c r="AN24" i="1"/>
  <c r="AN215" i="1"/>
  <c r="AN31" i="1"/>
  <c r="AN241" i="1"/>
  <c r="AN232" i="1"/>
  <c r="AN240" i="1"/>
  <c r="AN28" i="1"/>
  <c r="AN75" i="1"/>
  <c r="AN89" i="1"/>
  <c r="AN213" i="1"/>
  <c r="AN82" i="1"/>
  <c r="AN21" i="1"/>
  <c r="AN134" i="1"/>
  <c r="AN9" i="1"/>
  <c r="AN192" i="1"/>
  <c r="AN97" i="1"/>
  <c r="AN184" i="1"/>
  <c r="AN118" i="1"/>
  <c r="AN194" i="1"/>
  <c r="AN52" i="1"/>
  <c r="AN190" i="1"/>
  <c r="AN235" i="1"/>
  <c r="AN172" i="1"/>
  <c r="AN112" i="1"/>
  <c r="AN218" i="1"/>
  <c r="AN157" i="1"/>
  <c r="AN202" i="1"/>
  <c r="AN146" i="1"/>
  <c r="AN243" i="1"/>
  <c r="AN150" i="1"/>
  <c r="AN136" i="1"/>
  <c r="AN103" i="1"/>
  <c r="AN121" i="1"/>
  <c r="AN66" i="1"/>
  <c r="AN102" i="1"/>
  <c r="AN216" i="1"/>
  <c r="AN124" i="1"/>
  <c r="AN35" i="1"/>
  <c r="AN149" i="1"/>
  <c r="AN27" i="1"/>
  <c r="AN90" i="1"/>
  <c r="AN126" i="1"/>
  <c r="AN20" i="1"/>
  <c r="AN217" i="1"/>
  <c r="AN166" i="1"/>
  <c r="AN236" i="1"/>
  <c r="AN54" i="1"/>
  <c r="AN173" i="1"/>
  <c r="AN224" i="1"/>
  <c r="AN210" i="1"/>
  <c r="AN40" i="1"/>
  <c r="AN223" i="1"/>
  <c r="AN128" i="1"/>
  <c r="AN73" i="1"/>
  <c r="AN92" i="1"/>
  <c r="AN59" i="1"/>
  <c r="AN234" i="1"/>
  <c r="AN180" i="1"/>
  <c r="AN198" i="1"/>
  <c r="AN171" i="1"/>
  <c r="AN182" i="1"/>
  <c r="AN139" i="1"/>
  <c r="AN122" i="1"/>
  <c r="AN25" i="1"/>
  <c r="AN106" i="1"/>
  <c r="AN62" i="1"/>
  <c r="AN55" i="1"/>
  <c r="AN109" i="1"/>
  <c r="AN155" i="1"/>
  <c r="AN114" i="1"/>
  <c r="AN33" i="1"/>
  <c r="AN94" i="1"/>
  <c r="AN130" i="1"/>
  <c r="AN214" i="1"/>
  <c r="AN179" i="1"/>
  <c r="AN117" i="1"/>
  <c r="AN226" i="1"/>
  <c r="AN142" i="1"/>
  <c r="AN116" i="1"/>
  <c r="AN239" i="1"/>
  <c r="AN23" i="1"/>
  <c r="AN17" i="1"/>
  <c r="AN165" i="1"/>
  <c r="AN15" i="1"/>
  <c r="AL18" i="1"/>
  <c r="AN203" i="1"/>
  <c r="AK183" i="1"/>
  <c r="AL183" i="1" s="1"/>
  <c r="AN77" i="1"/>
  <c r="AK14" i="1"/>
  <c r="AL14" i="1" s="1"/>
  <c r="AK93" i="1"/>
  <c r="AL93" i="1" s="1"/>
  <c r="AK123" i="1"/>
  <c r="AL123" i="1" s="1"/>
  <c r="AK19" i="1"/>
  <c r="AL19" i="1" s="1"/>
  <c r="AL67" i="1"/>
  <c r="AK91" i="1"/>
  <c r="AL91" i="1" s="1"/>
  <c r="AK46" i="1"/>
  <c r="AL46" i="1" s="1"/>
  <c r="AK10" i="1"/>
  <c r="AL10" i="1" s="1"/>
  <c r="AK191" i="1"/>
  <c r="AL191" i="1" s="1"/>
  <c r="AL68" i="1"/>
  <c r="AL98" i="1"/>
  <c r="AL71" i="1"/>
  <c r="AE8" i="1"/>
  <c r="AD6" i="1"/>
  <c r="AK11" i="1"/>
  <c r="AL11" i="1" s="1"/>
  <c r="AL99" i="1"/>
  <c r="AL148" i="1"/>
  <c r="AK245" i="1"/>
  <c r="AL245" i="1" s="1"/>
  <c r="AK58" i="1"/>
  <c r="AL58" i="1" s="1"/>
  <c r="AN72" i="1"/>
  <c r="AK16" i="1"/>
  <c r="AL16" i="1" s="1"/>
  <c r="AK79" i="1"/>
  <c r="AL79" i="1" s="1"/>
  <c r="AL185" i="1"/>
  <c r="AL200" i="1"/>
  <c r="AL230" i="1"/>
  <c r="AL63" i="1"/>
  <c r="AL174" i="1"/>
  <c r="AK208" i="1"/>
  <c r="AL208" i="1" s="1"/>
  <c r="AL76" i="1"/>
  <c r="AK60" i="1"/>
  <c r="AL60" i="1" s="1"/>
  <c r="AK168" i="1"/>
  <c r="AL168" i="1" s="1"/>
  <c r="AK195" i="1"/>
  <c r="AL195" i="1" s="1"/>
  <c r="AK197" i="1"/>
  <c r="AL197" i="1" s="1"/>
  <c r="AL151" i="1"/>
  <c r="AK204" i="1"/>
  <c r="AL204" i="1" s="1"/>
  <c r="AL170" i="1"/>
  <c r="AK247" i="1"/>
  <c r="AL247" i="1" s="1"/>
  <c r="AN61" i="1"/>
  <c r="AK225" i="1"/>
  <c r="AL225" i="1" s="1"/>
  <c r="AL53" i="1"/>
  <c r="AL152" i="1"/>
  <c r="AL51" i="1"/>
  <c r="AL56" i="1"/>
  <c r="AK145" i="1"/>
  <c r="AL145" i="1" s="1"/>
  <c r="AK164" i="1"/>
  <c r="AL164" i="1" s="1"/>
  <c r="AK209" i="1"/>
  <c r="AL209" i="1" s="1"/>
  <c r="AK252" i="1"/>
  <c r="AL252" i="1" s="1"/>
  <c r="AK78" i="1"/>
  <c r="AL78" i="1" s="1"/>
  <c r="AN229" i="1"/>
  <c r="AN49" i="1"/>
  <c r="AK246" i="1"/>
  <c r="AL246" i="1" s="1"/>
  <c r="AK159" i="1"/>
  <c r="AL159" i="1" s="1"/>
  <c r="AK13" i="1"/>
  <c r="AL13" i="1" s="1"/>
  <c r="AK95" i="1"/>
  <c r="AL95" i="1" s="1"/>
  <c r="AL69" i="1"/>
  <c r="AK107" i="1"/>
  <c r="AL107" i="1" s="1"/>
  <c r="AK193" i="1"/>
  <c r="AL193" i="1" s="1"/>
  <c r="AK199" i="1"/>
  <c r="AL199" i="1" s="1"/>
  <c r="AK96" i="1"/>
  <c r="AL96" i="1" s="1"/>
  <c r="AK83" i="1"/>
  <c r="AL83" i="1" s="1"/>
  <c r="AK131" i="1"/>
  <c r="AL131" i="1" s="1"/>
  <c r="AK161" i="1"/>
  <c r="AL161" i="1" s="1"/>
  <c r="AL132" i="1"/>
  <c r="AK39" i="1"/>
  <c r="AL39" i="1" s="1"/>
  <c r="AK156" i="1"/>
  <c r="AL156" i="1" s="1"/>
  <c r="AN50" i="1"/>
  <c r="AK88" i="1"/>
  <c r="AL88" i="1" s="1"/>
  <c r="AN127" i="1" l="1"/>
  <c r="AN45" i="1"/>
  <c r="AN228" i="1"/>
  <c r="AN244" i="1"/>
  <c r="AN248" i="1"/>
  <c r="AN48" i="1"/>
  <c r="AN100" i="1"/>
  <c r="AN135" i="1"/>
  <c r="AN37" i="1"/>
  <c r="AN140" i="1"/>
  <c r="AN175" i="1"/>
  <c r="AN205" i="1"/>
  <c r="AN81" i="1"/>
  <c r="AN12" i="1"/>
  <c r="AN211" i="1"/>
  <c r="AN212" i="1"/>
  <c r="AN129" i="1"/>
  <c r="AN219" i="1"/>
  <c r="AN143" i="1"/>
  <c r="AN227" i="1"/>
  <c r="AN42" i="1"/>
  <c r="AN74" i="1"/>
  <c r="AN84" i="1"/>
  <c r="AN32" i="1"/>
  <c r="AN36" i="1"/>
  <c r="AN138" i="1"/>
  <c r="AN145" i="1"/>
  <c r="AN88" i="1"/>
  <c r="AN83" i="1"/>
  <c r="AN159" i="1"/>
  <c r="AN209" i="1"/>
  <c r="AN197" i="1"/>
  <c r="AN245" i="1"/>
  <c r="AN19" i="1"/>
  <c r="AN183" i="1"/>
  <c r="AN96" i="1"/>
  <c r="AN164" i="1"/>
  <c r="AN195" i="1"/>
  <c r="AN11" i="1"/>
  <c r="AN191" i="1"/>
  <c r="AN156" i="1"/>
  <c r="AN60" i="1"/>
  <c r="AN107" i="1"/>
  <c r="AN204" i="1"/>
  <c r="AN16" i="1"/>
  <c r="AN10" i="1"/>
  <c r="AN123" i="1"/>
  <c r="AN46" i="1"/>
  <c r="AN14" i="1"/>
  <c r="AN193" i="1"/>
  <c r="AN161" i="1"/>
  <c r="AN95" i="1"/>
  <c r="AN78" i="1"/>
  <c r="AN91" i="1"/>
  <c r="AN168" i="1"/>
  <c r="AN79" i="1"/>
  <c r="AN131" i="1"/>
  <c r="AN13" i="1"/>
  <c r="AN252" i="1"/>
  <c r="AN225" i="1"/>
  <c r="AN58" i="1"/>
  <c r="AN93" i="1"/>
  <c r="AN132" i="1"/>
  <c r="AN69" i="1"/>
  <c r="AN152" i="1"/>
  <c r="AN18" i="1"/>
  <c r="AN63" i="1"/>
  <c r="AE6" i="1"/>
  <c r="AG8" i="1"/>
  <c r="AN71" i="1"/>
  <c r="AN53" i="1"/>
  <c r="AN174" i="1"/>
  <c r="AN230" i="1"/>
  <c r="AN247" i="1"/>
  <c r="AN199" i="1"/>
  <c r="AN200" i="1"/>
  <c r="AN98" i="1"/>
  <c r="AN67" i="1"/>
  <c r="AN148" i="1"/>
  <c r="AN185" i="1"/>
  <c r="AN68" i="1"/>
  <c r="AN151" i="1"/>
  <c r="AN208" i="1"/>
  <c r="AN56" i="1"/>
  <c r="AN170" i="1"/>
  <c r="AN99" i="1"/>
  <c r="AN39" i="1"/>
  <c r="AN246" i="1"/>
  <c r="AN51" i="1"/>
  <c r="AN76" i="1"/>
  <c r="AG6" i="1" l="1"/>
  <c r="AK8" i="1"/>
  <c r="AK6" i="1" s="1"/>
  <c r="AL8" i="1" l="1"/>
  <c r="AN8" i="1" l="1"/>
  <c r="AN6" i="1" s="1"/>
  <c r="AL6" i="1"/>
</calcChain>
</file>

<file path=xl/sharedStrings.xml><?xml version="1.0" encoding="utf-8"?>
<sst xmlns="http://schemas.openxmlformats.org/spreadsheetml/2006/main" count="333" uniqueCount="328">
  <si>
    <t>District
Public School
Adequacy
SFY 2023</t>
  </si>
  <si>
    <t>Calculated Cost of an Adequate Education</t>
  </si>
  <si>
    <t>Statewide Education Property Tax (SWEPT)</t>
  </si>
  <si>
    <t>Additional Aid</t>
  </si>
  <si>
    <r>
      <rPr>
        <b/>
        <u/>
        <sz val="10"/>
        <color indexed="8"/>
        <rFont val="Arial"/>
        <family val="2"/>
      </rPr>
      <t xml:space="preserve">Preliminary Grant 
</t>
    </r>
    <r>
      <rPr>
        <b/>
        <sz val="10"/>
        <color indexed="8"/>
        <rFont val="Arial"/>
        <family val="2"/>
      </rPr>
      <t xml:space="preserve">
 Cost of Adequacy            Less SWEPT Plus Relief Aid</t>
    </r>
  </si>
  <si>
    <t>Stabilization Aid</t>
  </si>
  <si>
    <t>Hold Harmless</t>
  </si>
  <si>
    <t>Adequacy Grant</t>
  </si>
  <si>
    <t>Final State Grant</t>
  </si>
  <si>
    <t>Base Adequacy</t>
  </si>
  <si>
    <t xml:space="preserve">Federal Free &amp; Reduced (F&amp;R) Price Meal Eligible </t>
  </si>
  <si>
    <t>Special Education Aid</t>
  </si>
  <si>
    <t>English Language Learner Aid</t>
  </si>
  <si>
    <t>3rd Grade Reading Aid</t>
  </si>
  <si>
    <t>Total Calculated Cost of an Adequate Education</t>
  </si>
  <si>
    <t>Relief Aid Grant</t>
  </si>
  <si>
    <t>Extraordinary Grant</t>
  </si>
  <si>
    <t>Total Education Grant For the Purpose of Deterring SWEPT Hold Harmless Grant</t>
  </si>
  <si>
    <t>SWEPT If No $100 Million Reduction Occurred</t>
  </si>
  <si>
    <t>SWEPT Hold Harmless</t>
  </si>
  <si>
    <t xml:space="preserve">FY 2012 Stabilization Grant 
(100% of Grant) </t>
  </si>
  <si>
    <r>
      <rPr>
        <b/>
        <u/>
        <sz val="10"/>
        <color indexed="8"/>
        <rFont val="Arial"/>
        <family val="2"/>
      </rPr>
      <t>Grant Eligibility:</t>
    </r>
    <r>
      <rPr>
        <b/>
        <sz val="10"/>
        <color indexed="8"/>
        <rFont val="Arial"/>
        <family val="2"/>
      </rPr>
      <t xml:space="preserve">
(1) Stabilization Received FY 12
(2) ADM &gt; Zero
(3) Cost of Adequacy &gt; SWEPT</t>
    </r>
  </si>
  <si>
    <t>Hold Harmless Grant</t>
  </si>
  <si>
    <t xml:space="preserve">   
Adequacy Grant
&amp;
SWEPT Grant</t>
  </si>
  <si>
    <t>2021-2022 Membership</t>
  </si>
  <si>
    <t>Base Adequacy Aid</t>
  </si>
  <si>
    <t>Calculation of the Pre-Covid-19 F&amp;R to Base ADM Ratio 
(2019-2020 F&amp;R Over 2019-2020 Base ADM)</t>
  </si>
  <si>
    <t>HB2: Modified F&amp;R Data Using Pre-Covid 19 Ratio</t>
  </si>
  <si>
    <t>2021-2022
 F&amp;R Membership</t>
  </si>
  <si>
    <t>Greater of the Two:
Modified F&amp;R Data vs 2021-2022 Estimated F&amp;R)</t>
  </si>
  <si>
    <t>Free or Reduced Differentiated Aid</t>
  </si>
  <si>
    <t>2021-2022
SPED Membership</t>
  </si>
  <si>
    <t>Special Education Differentiated Aid</t>
  </si>
  <si>
    <t>2021-2022
ELL Membership</t>
  </si>
  <si>
    <t>ELL Differentiated Aid</t>
  </si>
  <si>
    <t>2021-2022
3rd Grade Reading Membership</t>
  </si>
  <si>
    <t>3rd Grade Reading Differentiated Aid</t>
  </si>
  <si>
    <t>Under 12% F&amp;R = $0 Relief
12.00% F&amp;R  = $150 Grant Per F&amp;R Pupil
Over 48.00% F&amp;R = $600 Grant Per F&amp;R Pupil
Between 12% &amp; 48% = Sliding Scale Grant of $0.125 Per .01%
Total Grant Proprated Up/Down To $17.5 Million
(No Excess SWEPT Town Appears Eligible At This Time)</t>
  </si>
  <si>
    <t>Based on EV Per F&amp;R Pupil (EVFRP) / 
Sliding Scale Grant with $650 per F&amp;R for EVFRP Under $1 million and  $0 for EVFRP over $6 million</t>
  </si>
  <si>
    <t>Accountability Plan Required?</t>
  </si>
  <si>
    <t>ADM</t>
  </si>
  <si>
    <t>19-20 ADM</t>
  </si>
  <si>
    <t>19-20 F&amp;R</t>
  </si>
  <si>
    <t>19-20 F&amp;R%</t>
  </si>
  <si>
    <t>% of F&amp;R Eligible Pupils</t>
  </si>
  <si>
    <t>EV Per F&amp;R</t>
  </si>
  <si>
    <t>Total</t>
  </si>
  <si>
    <t>Loc #</t>
  </si>
  <si>
    <t>State Total</t>
  </si>
  <si>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</si>
  <si>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</si>
  <si>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</si>
  <si>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</si>
  <si>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</si>
  <si>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</si>
  <si>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</si>
  <si>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</si>
  <si>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</si>
  <si>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</si>
  <si>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</si>
  <si>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</si>
  <si>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</si>
  <si>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</si>
  <si>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</si>
  <si>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</si>
  <si>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</si>
  <si>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</si>
  <si>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</si>
  <si>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</si>
  <si>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</si>
  <si>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</si>
  <si>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</si>
  <si>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</si>
  <si>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</si>
  <si>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</si>
  <si>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</si>
  <si>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</si>
  <si>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</si>
  <si>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</si>
  <si>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</si>
  <si>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</si>
  <si>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</si>
  <si>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</si>
  <si>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</si>
  <si>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</si>
  <si>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</si>
  <si>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</si>
  <si>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</si>
  <si>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</si>
  <si>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</si>
  <si>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</si>
  <si>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</si>
  <si>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</si>
  <si>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</si>
  <si>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</si>
  <si>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</si>
  <si>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</si>
  <si>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</si>
  <si>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Croydon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</si>
  <si>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</si>
  <si>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</si>
  <si>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</si>
  <si>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</si>
  <si>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</si>
  <si>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</si>
  <si>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</si>
  <si>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</si>
  <si>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</si>
  <si>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</si>
  <si>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</si>
  <si>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</si>
  <si>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</si>
  <si>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</si>
  <si>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</si>
  <si>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</si>
  <si>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</si>
  <si>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</si>
  <si>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</si>
  <si>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</si>
  <si>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</si>
  <si>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</si>
  <si>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</si>
  <si>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</si>
  <si>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</si>
  <si>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</si>
  <si>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</si>
  <si>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</si>
  <si>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</si>
  <si>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</si>
  <si>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</si>
  <si>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</si>
  <si>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</si>
  <si>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</si>
  <si>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</si>
  <si>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</si>
  <si>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</si>
  <si>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</si>
  <si>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</si>
  <si>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</si>
  <si>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</si>
  <si>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Greenville</t>
  </si>
  <si>
    <t>Groton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</si>
  <si>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</si>
  <si>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</si>
  <si>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</si>
  <si>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</si>
  <si>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</si>
  <si>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</si>
  <si>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</si>
  <si>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</si>
  <si>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</si>
  <si>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</si>
  <si>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</si>
  <si>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</si>
  <si>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</si>
  <si>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</si>
  <si>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</si>
  <si>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</si>
  <si>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</si>
  <si>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</si>
  <si>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</si>
  <si>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</si>
  <si>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</si>
  <si>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</si>
  <si>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</si>
  <si>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</si>
  <si>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</si>
  <si>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</si>
  <si>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</si>
  <si>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</si>
  <si>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</si>
  <si>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</si>
  <si>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</si>
  <si>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</si>
  <si>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</si>
  <si>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</si>
  <si>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</si>
  <si>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</si>
  <si>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Londonderry</t>
  </si>
  <si>
    <t>Loudon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</si>
  <si>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</si>
  <si>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</si>
  <si>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</si>
  <si>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</si>
  <si>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</si>
  <si>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</si>
  <si>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</si>
  <si>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</si>
  <si>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</si>
  <si>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</si>
  <si>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</si>
  <si>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</si>
  <si>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</si>
  <si>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</si>
  <si>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</si>
  <si>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</si>
  <si>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</si>
  <si>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</si>
  <si>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</si>
  <si>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</si>
  <si>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</si>
  <si>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</si>
  <si>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</si>
  <si>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Newbury</t>
  </si>
  <si>
    <t>New Castle</t>
  </si>
  <si>
    <t>New Durham</t>
  </si>
  <si>
    <t>Newfields</t>
  </si>
  <si>
    <t>New Hampton</t>
  </si>
  <si>
    <t>Newington</t>
  </si>
  <si>
    <t>New Ipswich</t>
  </si>
  <si>
    <t>New London</t>
  </si>
  <si>
    <t>Newmarket</t>
  </si>
  <si>
    <t>Newport</t>
  </si>
  <si>
    <t>Newton</t>
  </si>
  <si>
    <t>Northfield</t>
  </si>
  <si>
    <t>North Hampton</t>
  </si>
  <si>
    <t>Northumberland</t>
  </si>
  <si>
    <t>Northwood</t>
  </si>
  <si>
    <t>Nottingham</t>
  </si>
  <si>
    <t>Odell</t>
  </si>
  <si>
    <t>Orange</t>
  </si>
  <si>
    <t>Ossipee</t>
  </si>
  <si>
    <t>Pelham</t>
  </si>
  <si>
    <t>Pembroke</t>
  </si>
  <si>
    <t>Penacook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</si>
  <si>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</si>
  <si>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</si>
  <si>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</si>
  <si>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</si>
  <si>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</si>
  <si>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</si>
  <si>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</si>
  <si>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</si>
  <si>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</si>
  <si>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</si>
  <si>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</si>
  <si>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</si>
  <si>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</si>
  <si>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</si>
  <si>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</si>
  <si>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</si>
  <si>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</si>
  <si>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</si>
  <si>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</si>
  <si>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</si>
  <si>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</si>
  <si>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</si>
  <si>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</si>
  <si>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Seabrook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</si>
  <si>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</si>
  <si>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</si>
  <si>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</si>
  <si>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</si>
  <si>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</si>
  <si>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</si>
  <si>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</si>
  <si>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</si>
  <si>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</si>
  <si>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</si>
  <si>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</si>
  <si>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Sugar Hill</t>
  </si>
  <si>
    <t>Sullivan</t>
  </si>
  <si>
    <t>Success</t>
  </si>
  <si>
    <t>Sunapee</t>
  </si>
  <si>
    <t>Surry</t>
  </si>
  <si>
    <t>Sutton</t>
  </si>
  <si>
    <t>Swanzey</t>
  </si>
  <si>
    <t>Tamworth</t>
  </si>
  <si>
    <t>Temple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</si>
  <si>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</si>
  <si>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</si>
  <si>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</si>
  <si>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</si>
  <si>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</si>
  <si>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</si>
  <si>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</si>
  <si>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</si>
  <si>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</si>
  <si>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</si>
  <si>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</si>
  <si>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</si>
  <si>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</si>
  <si>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</si>
  <si>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</si>
  <si>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</si>
  <si>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</si>
  <si>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</si>
  <si>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</si>
  <si>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</si>
  <si>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</si>
  <si>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</si>
  <si>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</si>
  <si>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</si>
  <si>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>Orford</t>
  </si>
  <si>
    <t>a</t>
  </si>
  <si>
    <t>ATK. &amp; GILMANTON ACAD.</t>
  </si>
  <si>
    <t>b</t>
  </si>
  <si>
    <t>BEAN'S GRANT</t>
  </si>
  <si>
    <t>c</t>
  </si>
  <si>
    <t>BEAN'S PURCHASE</t>
  </si>
  <si>
    <t>d</t>
  </si>
  <si>
    <t>CHANDLER'S PURCHASE</t>
  </si>
  <si>
    <t>e</t>
  </si>
  <si>
    <t>CRAWFORD'S PURCH.</t>
  </si>
  <si>
    <t>f</t>
  </si>
  <si>
    <t>CUTT'S GRANT</t>
  </si>
  <si>
    <t>g</t>
  </si>
  <si>
    <t>ERVING'S GRANT</t>
  </si>
  <si>
    <t>h</t>
  </si>
  <si>
    <t>GREEN'S GRANT</t>
  </si>
  <si>
    <t>i</t>
  </si>
  <si>
    <t>HADLEY'S PURCH.</t>
  </si>
  <si>
    <t>j</t>
  </si>
  <si>
    <t>KILKENNY</t>
  </si>
  <si>
    <t>k</t>
  </si>
  <si>
    <t>LIVERMORE</t>
  </si>
  <si>
    <t>l</t>
  </si>
  <si>
    <t>LOW &amp; BURBANK GR.</t>
  </si>
  <si>
    <t>m</t>
  </si>
  <si>
    <t>SARGENT'S PURCHASE</t>
  </si>
  <si>
    <t>n</t>
  </si>
  <si>
    <t>SECOND COLLEGE GR.</t>
  </si>
  <si>
    <t>o</t>
  </si>
  <si>
    <t>THOM. &amp; MES. PURCH.</t>
  </si>
  <si>
    <r>
      <t xml:space="preserve">Accountability Plan Received?
</t>
    </r>
    <r>
      <rPr>
        <b/>
        <sz val="9"/>
        <color rgb="FF000000"/>
        <rFont val="Arial"/>
        <family val="2"/>
      </rPr>
      <t xml:space="preserve">
</t>
    </r>
  </si>
  <si>
    <t>SWEPT Reduction Hold Harmless</t>
  </si>
  <si>
    <t>Districts Guaranteed 95% Of November 2020 Grant Estimate of FY 2023</t>
  </si>
  <si>
    <t>Adequacy Grant = Max of Preliminary Grant Plus Stabiliation Grant Or 95% of November 2022 Grant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</si>
</sst>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000_);\(#,##0.00000000\)"/>
    <numFmt numFmtId="166" formatCode="_(* #,##0.0_);_(* \(#,##0.0\);_(* &quot;-&quot;??_);_(@_)"/>
  </numFmts>
  <fonts count="16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rgb="FF00000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43" fontId="10" fillId="0" borderId="0" applyFont="0" applyFill="0" applyBorder="0" applyAlignment="0" applyProtection="0"/>
  </cellStyleXfs>
  <cellXfs count="218">
    <xf numFmtId="0" fontId="0" fillId="0" borderId="0" xfId="0"/>
    <xf numFmtId="0" fontId="1" fillId="0" borderId="0" xfId="0" applyFont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43" fontId="1" fillId="0" borderId="0" xfId="0" applyNumberFormat="1" applyFont="1"/>
    <xf numFmtId="0" fontId="1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7" fontId="4" fillId="3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7" fontId="4" fillId="6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7" fontId="4" fillId="7" borderId="1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7" fontId="4" fillId="4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7" fontId="4" fillId="8" borderId="1" xfId="0" applyNumberFormat="1" applyFont="1" applyFill="1" applyBorder="1" applyAlignment="1">
      <alignment horizontal="center"/>
    </xf>
    <xf numFmtId="3" fontId="4" fillId="10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" fontId="9" fillId="3" borderId="1" xfId="2" applyNumberFormat="1" applyFont="1" applyFill="1" applyBorder="1"/>
    <xf numFmtId="39" fontId="9" fillId="3" borderId="1" xfId="2" applyNumberFormat="1" applyFont="1" applyFill="1" applyBorder="1"/>
    <xf numFmtId="39" fontId="9" fillId="6" borderId="1" xfId="2" applyNumberFormat="1" applyFont="1" applyFill="1" applyBorder="1"/>
    <xf numFmtId="4" fontId="9" fillId="6" borderId="1" xfId="2" applyNumberFormat="1" applyFont="1" applyFill="1" applyBorder="1"/>
    <xf numFmtId="39" fontId="9" fillId="7" borderId="1" xfId="2" applyNumberFormat="1" applyFont="1" applyFill="1" applyBorder="1"/>
    <xf numFmtId="4" fontId="9" fillId="4" borderId="1" xfId="2" applyNumberFormat="1" applyFont="1" applyFill="1" applyBorder="1"/>
    <xf numFmtId="39" fontId="9" fillId="4" borderId="1" xfId="2" applyNumberFormat="1" applyFont="1" applyFill="1" applyBorder="1"/>
    <xf numFmtId="4" fontId="9" fillId="8" borderId="1" xfId="2" applyNumberFormat="1" applyFont="1" applyFill="1" applyBorder="1"/>
    <xf numFmtId="43" fontId="9" fillId="8" borderId="1" xfId="2" applyFont="1" applyFill="1" applyBorder="1"/>
    <xf numFmtId="43" fontId="9" fillId="9" borderId="1" xfId="2" applyFont="1" applyFill="1" applyBorder="1"/>
    <xf numFmtId="37" fontId="9" fillId="9" borderId="1" xfId="2" applyNumberFormat="1" applyFont="1" applyFill="1" applyBorder="1"/>
    <xf numFmtId="44" fontId="9" fillId="10" borderId="1" xfId="2" applyNumberFormat="1" applyFont="1" applyFill="1" applyBorder="1"/>
    <xf numFmtId="0" fontId="9" fillId="10" borderId="1" xfId="2" applyNumberFormat="1" applyFont="1" applyFill="1" applyBorder="1"/>
    <xf numFmtId="43" fontId="9" fillId="11" borderId="1" xfId="2" applyFont="1" applyFill="1" applyBorder="1"/>
    <xf numFmtId="39" fontId="4" fillId="2" borderId="9" xfId="0" applyNumberFormat="1" applyFont="1" applyFill="1" applyBorder="1"/>
    <xf numFmtId="43" fontId="4" fillId="0" borderId="0" xfId="0" applyNumberFormat="1" applyFont="1"/>
    <xf numFmtId="0" fontId="4" fillId="0" borderId="10" xfId="0" applyFont="1" applyBorder="1"/>
    <xf numFmtId="166" fontId="4" fillId="0" borderId="0" xfId="2" applyNumberFormat="1" applyFont="1" applyBorder="1"/>
    <xf numFmtId="43" fontId="1" fillId="0" borderId="11" xfId="2" applyFont="1" applyBorder="1"/>
    <xf numFmtId="164" fontId="4" fillId="0" borderId="0" xfId="2" applyNumberFormat="1" applyFont="1" applyBorder="1"/>
    <xf numFmtId="4" fontId="4" fillId="0" borderId="0" xfId="2" applyNumberFormat="1" applyFont="1" applyBorder="1"/>
    <xf numFmtId="164" fontId="4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5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1" fillId="0" borderId="12" xfId="0" applyFont="1" applyBorder="1"/>
    <xf numFmtId="0" fontId="4" fillId="0" borderId="7" xfId="0" applyFont="1" applyBorder="1"/>
    <xf numFmtId="0" fontId="1" fillId="0" borderId="7" xfId="0" applyFont="1" applyBorder="1"/>
    <xf numFmtId="4" fontId="1" fillId="0" borderId="0" xfId="0" applyNumberFormat="1" applyFont="1"/>
    <xf numFmtId="0" fontId="13" fillId="0" borderId="0" xfId="0" applyFont="1"/>
    <xf numFmtId="0" fontId="13" fillId="0" borderId="16" xfId="0" applyFont="1" applyBorder="1"/>
    <xf numFmtId="0" fontId="1" fillId="0" borderId="17" xfId="0" applyFont="1" applyBorder="1"/>
    <xf numFmtId="43" fontId="1" fillId="0" borderId="11" xfId="0" applyNumberFormat="1" applyFont="1" applyBorder="1"/>
    <xf numFmtId="10" fontId="1" fillId="0" borderId="11" xfId="2" applyNumberFormat="1" applyFont="1" applyBorder="1"/>
    <xf numFmtId="43" fontId="1" fillId="0" borderId="18" xfId="2" applyFont="1" applyBorder="1"/>
    <xf numFmtId="10" fontId="1" fillId="0" borderId="16" xfId="2" applyNumberFormat="1" applyFont="1" applyBorder="1"/>
    <xf numFmtId="43" fontId="1" fillId="0" borderId="17" xfId="2" applyFont="1" applyBorder="1"/>
    <xf numFmtId="43" fontId="1" fillId="0" borderId="20" xfId="2" applyFont="1" applyBorder="1"/>
    <xf numFmtId="43" fontId="1" fillId="12" borderId="16" xfId="2" applyFont="1" applyFill="1" applyBorder="1"/>
    <xf numFmtId="43" fontId="1" fillId="12" borderId="11" xfId="2" applyFont="1" applyFill="1" applyBorder="1"/>
    <xf numFmtId="43" fontId="1" fillId="12" borderId="18" xfId="2" applyFont="1" applyFill="1" applyBorder="1"/>
    <xf numFmtId="43" fontId="1" fillId="0" borderId="19" xfId="2" applyFont="1" applyBorder="1"/>
    <xf numFmtId="4" fontId="13" fillId="0" borderId="22" xfId="0" applyNumberFormat="1" applyFont="1" applyBorder="1"/>
    <xf numFmtId="43" fontId="1" fillId="0" borderId="23" xfId="2" applyFont="1" applyFill="1" applyBorder="1"/>
    <xf numFmtId="43" fontId="1" fillId="0" borderId="20" xfId="2" applyFont="1" applyFill="1" applyBorder="1"/>
    <xf numFmtId="43" fontId="1" fillId="0" borderId="23" xfId="0" applyNumberFormat="1" applyFont="1" applyBorder="1"/>
    <xf numFmtId="2" fontId="1" fillId="0" borderId="0" xfId="0" applyNumberFormat="1" applyFont="1"/>
    <xf numFmtId="4" fontId="1" fillId="0" borderId="17" xfId="2" applyNumberFormat="1" applyFont="1" applyBorder="1"/>
    <xf numFmtId="43" fontId="1" fillId="12" borderId="21" xfId="2" applyFont="1" applyFill="1" applyBorder="1"/>
    <xf numFmtId="43" fontId="13" fillId="0" borderId="0" xfId="2" applyFont="1" applyFill="1" applyBorder="1"/>
    <xf numFmtId="0" fontId="1" fillId="12" borderId="0" xfId="0" applyFont="1" applyFill="1"/>
    <xf numFmtId="43" fontId="1" fillId="13" borderId="20" xfId="2" applyFont="1" applyFill="1" applyBorder="1"/>
    <xf numFmtId="0" fontId="1" fillId="12" borderId="16" xfId="0" applyFont="1" applyFill="1" applyBorder="1"/>
    <xf numFmtId="0" fontId="1" fillId="12" borderId="17" xfId="0" applyFont="1" applyFill="1" applyBorder="1"/>
    <xf numFmtId="4" fontId="1" fillId="0" borderId="18" xfId="0" applyNumberFormat="1" applyFont="1" applyBorder="1"/>
    <xf numFmtId="4" fontId="1" fillId="12" borderId="0" xfId="2" applyNumberFormat="1" applyFont="1" applyFill="1"/>
    <xf numFmtId="37" fontId="1" fillId="12" borderId="0" xfId="2" applyNumberFormat="1" applyFont="1" applyFill="1"/>
    <xf numFmtId="43" fontId="1" fillId="13" borderId="18" xfId="2" applyFont="1" applyFill="1" applyBorder="1"/>
    <xf numFmtId="4" fontId="1" fillId="12" borderId="0" xfId="0" applyNumberFormat="1" applyFont="1" applyFill="1"/>
    <xf numFmtId="164" fontId="1" fillId="12" borderId="0" xfId="2" applyNumberFormat="1" applyFont="1" applyFill="1"/>
    <xf numFmtId="0" fontId="14" fillId="0" borderId="0" xfId="0" applyFont="1"/>
    <xf numFmtId="0" fontId="14" fillId="0" borderId="24" xfId="0" applyFont="1" applyBorder="1"/>
    <xf numFmtId="4" fontId="1" fillId="0" borderId="25" xfId="2" applyNumberFormat="1" applyFont="1" applyBorder="1"/>
    <xf numFmtId="43" fontId="1" fillId="0" borderId="26" xfId="0" applyNumberFormat="1" applyFont="1" applyBorder="1"/>
    <xf numFmtId="43" fontId="1" fillId="0" borderId="26" xfId="2" applyFont="1" applyBorder="1"/>
    <xf numFmtId="10" fontId="1" fillId="0" borderId="26" xfId="2" applyNumberFormat="1" applyFont="1" applyBorder="1"/>
    <xf numFmtId="43" fontId="1" fillId="0" borderId="27" xfId="2" applyFont="1" applyBorder="1"/>
    <xf numFmtId="10" fontId="1" fillId="0" borderId="24" xfId="2" applyNumberFormat="1" applyFont="1" applyBorder="1"/>
    <xf numFmtId="43" fontId="1" fillId="0" borderId="25" xfId="2" applyFont="1" applyBorder="1"/>
    <xf numFmtId="43" fontId="1" fillId="12" borderId="24" xfId="2" applyFont="1" applyFill="1" applyBorder="1"/>
    <xf numFmtId="43" fontId="1" fillId="12" borderId="26" xfId="2" applyFont="1" applyFill="1" applyBorder="1"/>
    <xf numFmtId="43" fontId="1" fillId="12" borderId="27" xfId="2" applyFont="1" applyFill="1" applyBorder="1"/>
    <xf numFmtId="43" fontId="1" fillId="0" borderId="28" xfId="2" applyFont="1" applyBorder="1"/>
    <xf numFmtId="4" fontId="13" fillId="0" borderId="29" xfId="0" applyNumberFormat="1" applyFont="1" applyBorder="1"/>
    <xf numFmtId="43" fontId="1" fillId="0" borderId="30" xfId="2" applyFont="1" applyFill="1" applyBorder="1"/>
    <xf numFmtId="0" fontId="1" fillId="0" borderId="13" xfId="0" applyFont="1" applyBorder="1"/>
    <xf numFmtId="39" fontId="1" fillId="0" borderId="13" xfId="2" applyNumberFormat="1" applyFont="1" applyBorder="1"/>
    <xf numFmtId="43" fontId="1" fillId="0" borderId="13" xfId="2" applyFont="1" applyFill="1" applyBorder="1"/>
    <xf numFmtId="43" fontId="1" fillId="0" borderId="13" xfId="0" applyNumberFormat="1" applyFont="1" applyBorder="1"/>
    <xf numFmtId="43" fontId="13" fillId="0" borderId="0" xfId="2" applyFont="1" applyFill="1"/>
    <xf numFmtId="0" fontId="1" fillId="0" borderId="11" xfId="0" applyFont="1" applyBorder="1"/>
    <xf numFmtId="39" fontId="1" fillId="0" borderId="11" xfId="2" applyNumberFormat="1" applyFont="1" applyBorder="1"/>
    <xf numFmtId="43" fontId="1" fillId="0" borderId="11" xfId="2" applyFont="1" applyFill="1" applyBorder="1"/>
    <xf numFmtId="0" fontId="14" fillId="0" borderId="11" xfId="0" applyFont="1" applyBorder="1" applyAlignment="1">
      <alignment horizontal="right"/>
    </xf>
    <xf numFmtId="4" fontId="1" fillId="0" borderId="11" xfId="2" applyNumberFormat="1" applyFont="1" applyBorder="1"/>
    <xf numFmtId="2" fontId="1" fillId="0" borderId="11" xfId="0" applyNumberFormat="1" applyFont="1" applyBorder="1"/>
    <xf numFmtId="164" fontId="1" fillId="0" borderId="11" xfId="2" applyNumberFormat="1" applyFont="1" applyBorder="1"/>
    <xf numFmtId="164" fontId="1" fillId="12" borderId="17" xfId="2" applyNumberFormat="1" applyFont="1" applyFill="1" applyBorder="1"/>
    <xf numFmtId="4" fontId="13" fillId="0" borderId="20" xfId="0" applyNumberFormat="1" applyFont="1" applyBorder="1"/>
    <xf numFmtId="4" fontId="15" fillId="0" borderId="0" xfId="0" applyNumberFormat="1" applyFont="1"/>
    <xf numFmtId="4" fontId="1" fillId="0" borderId="0" xfId="0" applyNumberFormat="1" applyFont="1" applyAlignment="1">
      <alignment horizontal="center" wrapText="1"/>
    </xf>
    <xf numFmtId="4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/>
    <xf numFmtId="0" fontId="1" fillId="14" borderId="0" xfId="0" applyFont="1" applyFill="1"/>
    <xf numFmtId="0" fontId="6" fillId="5" borderId="31" xfId="0" applyFont="1" applyFill="1" applyBorder="1" applyAlignment="1">
      <alignment horizontal="center" vertical="center"/>
    </xf>
    <xf numFmtId="43" fontId="1" fillId="0" borderId="32" xfId="0" applyNumberFormat="1" applyFont="1" applyBorder="1"/>
    <xf numFmtId="0" fontId="6" fillId="2" borderId="31" xfId="0" applyFont="1" applyFill="1" applyBorder="1" applyAlignment="1">
      <alignment horizontal="center" vertical="center"/>
    </xf>
    <xf numFmtId="43" fontId="9" fillId="2" borderId="9" xfId="2" applyFont="1" applyFill="1" applyBorder="1"/>
    <xf numFmtId="43" fontId="1" fillId="0" borderId="32" xfId="2" applyFont="1" applyFill="1" applyBorder="1"/>
    <xf numFmtId="43" fontId="9" fillId="4" borderId="36" xfId="2" applyFont="1" applyFill="1" applyBorder="1"/>
    <xf numFmtId="43" fontId="9" fillId="4" borderId="37" xfId="2" applyFont="1" applyFill="1" applyBorder="1"/>
    <xf numFmtId="164" fontId="9" fillId="7" borderId="36" xfId="2" applyNumberFormat="1" applyFont="1" applyFill="1" applyBorder="1"/>
    <xf numFmtId="43" fontId="9" fillId="7" borderId="37" xfId="2" applyFont="1" applyFill="1" applyBorder="1"/>
    <xf numFmtId="0" fontId="4" fillId="0" borderId="12" xfId="0" applyFont="1" applyBorder="1"/>
    <xf numFmtId="43" fontId="1" fillId="0" borderId="16" xfId="2" applyFont="1" applyBorder="1"/>
    <xf numFmtId="43" fontId="9" fillId="11" borderId="36" xfId="2" applyFont="1" applyFill="1" applyBorder="1"/>
    <xf numFmtId="43" fontId="9" fillId="11" borderId="37" xfId="2" applyFont="1" applyFill="1" applyBorder="1"/>
    <xf numFmtId="43" fontId="9" fillId="4" borderId="3" xfId="2" applyFont="1" applyFill="1" applyBorder="1"/>
    <xf numFmtId="164" fontId="4" fillId="0" borderId="0" xfId="0" applyNumberFormat="1" applyFont="1"/>
    <xf numFmtId="43" fontId="1" fillId="12" borderId="20" xfId="2" applyFont="1" applyFill="1" applyBorder="1"/>
    <xf numFmtId="43" fontId="1" fillId="12" borderId="33" xfId="2" applyFont="1" applyFill="1" applyBorder="1"/>
    <xf numFmtId="43" fontId="1" fillId="0" borderId="39" xfId="2" applyFont="1" applyBorder="1"/>
    <xf numFmtId="43" fontId="1" fillId="0" borderId="22" xfId="2" applyFont="1" applyBorder="1"/>
    <xf numFmtId="43" fontId="1" fillId="0" borderId="33" xfId="2" applyFont="1" applyBorder="1"/>
    <xf numFmtId="43" fontId="1" fillId="0" borderId="29" xfId="2" applyFont="1" applyBorder="1"/>
    <xf numFmtId="164" fontId="9" fillId="3" borderId="9" xfId="2" applyNumberFormat="1" applyFont="1" applyFill="1" applyBorder="1"/>
    <xf numFmtId="164" fontId="4" fillId="0" borderId="7" xfId="2" applyNumberFormat="1" applyFont="1" applyBorder="1"/>
    <xf numFmtId="164" fontId="1" fillId="0" borderId="23" xfId="2" applyNumberFormat="1" applyFont="1" applyBorder="1"/>
    <xf numFmtId="43" fontId="1" fillId="0" borderId="23" xfId="2" applyFont="1" applyBorder="1"/>
    <xf numFmtId="164" fontId="1" fillId="0" borderId="32" xfId="2" applyNumberFormat="1" applyFont="1" applyBorder="1"/>
    <xf numFmtId="0" fontId="4" fillId="2" borderId="36" xfId="0" applyFont="1" applyFill="1" applyBorder="1"/>
    <xf numFmtId="43" fontId="9" fillId="2" borderId="37" xfId="2" applyFont="1" applyFill="1" applyBorder="1"/>
    <xf numFmtId="0" fontId="12" fillId="0" borderId="0" xfId="0" applyFont="1"/>
    <xf numFmtId="0" fontId="4" fillId="2" borderId="34" xfId="1" applyFont="1" applyFill="1" applyBorder="1" applyAlignment="1">
      <alignment horizontal="center"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38" xfId="0" quotePrefix="1" applyFont="1" applyFill="1" applyBorder="1" applyAlignment="1">
      <alignment horizontal="center" vertical="center"/>
    </xf>
    <xf numFmtId="0" fontId="6" fillId="2" borderId="35" xfId="0" quotePrefix="1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4" fillId="4" borderId="36" xfId="1" applyFont="1" applyFill="1" applyBorder="1" applyAlignment="1">
      <alignment horizontal="center" vertical="center" wrapText="1"/>
    </xf>
    <xf numFmtId="0" fontId="4" fillId="4" borderId="37" xfId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3" fontId="4" fillId="10" borderId="1" xfId="0" applyNumberFormat="1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43" fontId="6" fillId="2" borderId="9" xfId="2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9" borderId="36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9" fillId="10" borderId="2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center" wrapText="1"/>
    </xf>
    <xf numFmtId="0" fontId="9" fillId="10" borderId="43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vertical="center" wrapText="1"/>
    </xf>
    <xf numFmtId="0" fontId="4" fillId="11" borderId="1" xfId="1" applyFont="1" applyFill="1" applyBorder="1" applyAlignment="1">
      <alignment horizontal="center" vertical="center" wrapText="1"/>
    </xf>
    <xf numFmtId="0" fontId="4" fillId="11" borderId="37" xfId="0" applyFont="1" applyFill="1" applyBorder="1" applyAlignment="1">
      <alignment horizontal="center" vertical="center" wrapText="1"/>
    </xf>
    <xf numFmtId="0" fontId="4" fillId="7" borderId="36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45" xfId="0" applyFont="1" applyFill="1" applyBorder="1" applyAlignment="1">
      <alignment horizontal="center" vertical="center" wrapText="1"/>
    </xf>
    <xf numFmtId="0" fontId="4" fillId="10" borderId="46" xfId="0" applyFont="1" applyFill="1" applyBorder="1" applyAlignment="1">
      <alignment horizontal="center" vertical="center" wrapText="1"/>
    </xf>
  </cellXfs>
  <cellStyles count="3">
    <cellStyle name="Comma 2" xfId="2" xr:uid="{4D13D8CE-4A26-432B-80B5-C78D0DEB6421}"/>
    <cellStyle name="Normal" xfId="0" builtinId="0"/>
    <cellStyle name="Normal 2" xfId="1" xr:uid="{0FA6F023-3AB2-40D6-B021-A6DD4914D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VALUES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7/EQPRT17final12-19-18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PS/BDM/EQUALVAL/FOR2018/VALUES2018version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INFOSVCS/AIDS/Adequacy%20Aid/FY2003/FY03%20DRA%20Gra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7"/>
      <sheetName val="Footnotes"/>
      <sheetName val="Min-Max-Median"/>
      <sheetName val="State Averages"/>
      <sheetName val="For Values"/>
      <sheetName val="Tax Rates 2017"/>
      <sheetName val="Tax Assessments-2017"/>
      <sheetName val="DRA Warrants 4-1-2017"/>
      <sheetName val="Local ed taxes to be raised"/>
      <sheetName val="Coop Percentages"/>
      <sheetName val="Net Valuation State Ed Tax"/>
      <sheetName val="2017 Eq. Val w Utilities"/>
      <sheetName val="2017 Eq. Val w-o Utilities"/>
      <sheetName val="Differences in Valu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eps"/>
      <sheetName val="Equalized Valuation Per Pupil"/>
      <sheetName val="Stats for Min and Max"/>
      <sheetName val="For Values"/>
      <sheetName val="ADMR 17-18"/>
      <sheetName val="2017 Eq. Val w Utilities"/>
      <sheetName val="Split Coop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out"/>
      <sheetName val="Steps"/>
      <sheetName val="Proof"/>
      <sheetName val="VALUES 2018"/>
      <sheetName val="Footnotes"/>
      <sheetName val="State Averages"/>
      <sheetName val="Min-Max-Median"/>
      <sheetName val="DRA Warrants 4-1-2018"/>
      <sheetName val="Coop Percentages"/>
      <sheetName val="Net Valuation State Ed Tax"/>
      <sheetName val="2018 Eq. Val w Utilities"/>
      <sheetName val="2018 Eq. Val w-o Utilities"/>
      <sheetName val="2018AFNLRT-Working"/>
      <sheetName val="Local ed taxes to be raised"/>
      <sheetName val="2018-School Setoffs"/>
      <sheetName val="Concord MS_CTR 2018"/>
      <sheetName val="Loudon MS-LTR 2018"/>
      <sheetName val="Concord &amp; Penacook Calculation"/>
      <sheetName val="Differences in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SIC INFO"/>
      <sheetName val="BASIC INFO ('03)"/>
      <sheetName val="Updated Grants (new formulas)"/>
    </sheetNames>
    <sheetDataSet>
      <sheetData sheetId="0">
        <row r="13">
          <cell r="A13" t="str">
            <v>ACWORTH</v>
          </cell>
          <cell r="B13">
            <v>705071</v>
          </cell>
          <cell r="C13">
            <v>720834</v>
          </cell>
          <cell r="D13">
            <v>15763</v>
          </cell>
          <cell r="E13">
            <v>43397743.837665297</v>
          </cell>
          <cell r="F13">
            <v>45853202.8588797</v>
          </cell>
          <cell r="G13">
            <v>2455459.0212144032</v>
          </cell>
          <cell r="H13">
            <v>286425.10932859097</v>
          </cell>
          <cell r="I13">
            <v>302631.13886860601</v>
          </cell>
          <cell r="J13">
            <v>16206.029540015035</v>
          </cell>
          <cell r="K13">
            <v>418645.89067140908</v>
          </cell>
          <cell r="L13">
            <v>418202.86113139399</v>
          </cell>
          <cell r="M13">
            <v>-443.02954001509352</v>
          </cell>
          <cell r="N13">
            <v>0</v>
          </cell>
          <cell r="O13">
            <v>0</v>
          </cell>
        </row>
        <row r="14">
          <cell r="A14" t="str">
            <v>ALBANY</v>
          </cell>
          <cell r="B14">
            <v>542868</v>
          </cell>
          <cell r="C14">
            <v>560698</v>
          </cell>
          <cell r="D14">
            <v>17830</v>
          </cell>
          <cell r="E14">
            <v>48553667.648917802</v>
          </cell>
          <cell r="F14">
            <v>45557885.304410301</v>
          </cell>
          <cell r="G14">
            <v>-2995782.3445075005</v>
          </cell>
          <cell r="H14">
            <v>320454.20648285747</v>
          </cell>
          <cell r="I14">
            <v>300682.04300910793</v>
          </cell>
          <cell r="J14">
            <v>-19772.163473749533</v>
          </cell>
          <cell r="K14">
            <v>222413.79351714253</v>
          </cell>
          <cell r="L14">
            <v>260015.95699089207</v>
          </cell>
          <cell r="M14">
            <v>37602.163473749533</v>
          </cell>
          <cell r="N14">
            <v>0</v>
          </cell>
          <cell r="O14">
            <v>0</v>
          </cell>
        </row>
        <row r="15">
          <cell r="A15" t="str">
            <v>ALEXANDRIA</v>
          </cell>
          <cell r="B15">
            <v>1203160</v>
          </cell>
          <cell r="C15">
            <v>1171299</v>
          </cell>
          <cell r="D15">
            <v>-31861</v>
          </cell>
          <cell r="E15">
            <v>77592277.098039225</v>
          </cell>
          <cell r="F15">
            <v>87313233.433580607</v>
          </cell>
          <cell r="G15">
            <v>9720956.3355413824</v>
          </cell>
          <cell r="H15">
            <v>512109.02884705889</v>
          </cell>
          <cell r="I15">
            <v>576267.3406616319</v>
          </cell>
          <cell r="J15">
            <v>64158.311814573011</v>
          </cell>
          <cell r="K15">
            <v>691050.97115294123</v>
          </cell>
          <cell r="L15">
            <v>595031.6593383681</v>
          </cell>
          <cell r="M15">
            <v>-96019.311814573128</v>
          </cell>
          <cell r="N15">
            <v>0</v>
          </cell>
          <cell r="O15">
            <v>0</v>
          </cell>
        </row>
        <row r="16">
          <cell r="A16" t="str">
            <v>ALLENSTOWN</v>
          </cell>
          <cell r="B16">
            <v>3729616</v>
          </cell>
          <cell r="C16">
            <v>3825104</v>
          </cell>
          <cell r="D16">
            <v>95488</v>
          </cell>
          <cell r="E16">
            <v>125785644.29701121</v>
          </cell>
          <cell r="F16">
            <v>144264943.11827001</v>
          </cell>
          <cell r="G16">
            <v>18479298.821258798</v>
          </cell>
          <cell r="H16">
            <v>830185.25236027397</v>
          </cell>
          <cell r="I16">
            <v>952148.62458058202</v>
          </cell>
          <cell r="J16">
            <v>121963.37222030805</v>
          </cell>
          <cell r="K16">
            <v>2899430.7476397259</v>
          </cell>
          <cell r="L16">
            <v>2872955.3754194179</v>
          </cell>
          <cell r="M16">
            <v>-26475.372220308054</v>
          </cell>
          <cell r="N16">
            <v>0</v>
          </cell>
          <cell r="O16">
            <v>0</v>
          </cell>
        </row>
        <row r="17">
          <cell r="A17" t="str">
            <v>ALSTEAD</v>
          </cell>
          <cell r="B17">
            <v>1549029</v>
          </cell>
          <cell r="C17">
            <v>1541077</v>
          </cell>
          <cell r="D17">
            <v>-7952</v>
          </cell>
          <cell r="E17">
            <v>76287490.952774778</v>
          </cell>
          <cell r="F17">
            <v>81513129.686690107</v>
          </cell>
          <cell r="G17">
            <v>5225638.733915329</v>
          </cell>
          <cell r="H17">
            <v>503497.44028831355</v>
          </cell>
          <cell r="I17">
            <v>537986.65593215462</v>
          </cell>
          <cell r="J17">
            <v>34489.215643841075</v>
          </cell>
          <cell r="K17">
            <v>1045531.5597116866</v>
          </cell>
          <cell r="L17">
            <v>1003090.3440678454</v>
          </cell>
          <cell r="M17">
            <v>-42441.215643841191</v>
          </cell>
          <cell r="N17">
            <v>0</v>
          </cell>
          <cell r="O17">
            <v>0</v>
          </cell>
        </row>
        <row r="18">
          <cell r="A18" t="str">
            <v>ALTON</v>
          </cell>
          <cell r="B18">
            <v>2876125</v>
          </cell>
          <cell r="C18">
            <v>2986733</v>
          </cell>
          <cell r="D18">
            <v>110608</v>
          </cell>
          <cell r="E18">
            <v>526954265.90935266</v>
          </cell>
          <cell r="F18">
            <v>630764406.54281604</v>
          </cell>
          <cell r="G18">
            <v>103810140.63346338</v>
          </cell>
          <cell r="H18">
            <v>3477898.1550017274</v>
          </cell>
          <cell r="I18">
            <v>4163045.0831825859</v>
          </cell>
          <cell r="J18">
            <v>685146.92818085849</v>
          </cell>
          <cell r="K18">
            <v>0</v>
          </cell>
          <cell r="L18">
            <v>0</v>
          </cell>
          <cell r="M18">
            <v>0</v>
          </cell>
          <cell r="N18">
            <v>601773.1550017274</v>
          </cell>
          <cell r="O18">
            <v>1176312.0831825859</v>
          </cell>
          <cell r="P18">
            <v>574538.92818085849</v>
          </cell>
        </row>
        <row r="19">
          <cell r="A19" t="str">
            <v>AMHERST</v>
          </cell>
          <cell r="B19">
            <v>9863862</v>
          </cell>
          <cell r="C19">
            <v>10199700</v>
          </cell>
          <cell r="D19">
            <v>335838</v>
          </cell>
          <cell r="E19">
            <v>828785335.51965284</v>
          </cell>
          <cell r="F19">
            <v>983172695.28221703</v>
          </cell>
          <cell r="G19">
            <v>154387359.76256418</v>
          </cell>
          <cell r="H19">
            <v>5469983.2144297091</v>
          </cell>
          <cell r="I19">
            <v>6488939.7888626317</v>
          </cell>
          <cell r="J19">
            <v>1018956.5744329225</v>
          </cell>
          <cell r="K19">
            <v>4393878.7855702918</v>
          </cell>
          <cell r="L19">
            <v>3710760.2111373683</v>
          </cell>
          <cell r="M19">
            <v>-683118.57443292346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ANDOVER</v>
          </cell>
          <cell r="B20">
            <v>1500381</v>
          </cell>
          <cell r="C20">
            <v>1499514</v>
          </cell>
          <cell r="D20">
            <v>-867</v>
          </cell>
          <cell r="E20">
            <v>125269991.09926493</v>
          </cell>
          <cell r="F20">
            <v>131271209.092522</v>
          </cell>
          <cell r="G20">
            <v>6001217.9932570606</v>
          </cell>
          <cell r="H20">
            <v>826781.94125514862</v>
          </cell>
          <cell r="I20">
            <v>866389.98001064511</v>
          </cell>
          <cell r="J20">
            <v>39608.038755496498</v>
          </cell>
          <cell r="K20">
            <v>673599.0587448515</v>
          </cell>
          <cell r="L20">
            <v>633124.01998935489</v>
          </cell>
          <cell r="M20">
            <v>-40475.038755496615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ANTRIM</v>
          </cell>
          <cell r="B21">
            <v>2232078</v>
          </cell>
          <cell r="C21">
            <v>2439335</v>
          </cell>
          <cell r="D21">
            <v>207257</v>
          </cell>
          <cell r="E21">
            <v>96780782.255449146</v>
          </cell>
          <cell r="F21">
            <v>125866258.184012</v>
          </cell>
          <cell r="G21">
            <v>29085475.92856285</v>
          </cell>
          <cell r="H21">
            <v>638753.16288596438</v>
          </cell>
          <cell r="I21">
            <v>830717.30401447916</v>
          </cell>
          <cell r="J21">
            <v>191964.14112851478</v>
          </cell>
          <cell r="K21">
            <v>1593324.8371140356</v>
          </cell>
          <cell r="L21">
            <v>1608617.6959855207</v>
          </cell>
          <cell r="M21">
            <v>15292.858871485107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ASHLAND</v>
          </cell>
          <cell r="B22">
            <v>1425505</v>
          </cell>
          <cell r="C22">
            <v>1452510</v>
          </cell>
          <cell r="D22">
            <v>27005</v>
          </cell>
          <cell r="E22">
            <v>104381296.36669673</v>
          </cell>
          <cell r="F22">
            <v>116680458.55505501</v>
          </cell>
          <cell r="G22">
            <v>12299162.188358277</v>
          </cell>
          <cell r="H22">
            <v>688916.55602019839</v>
          </cell>
          <cell r="I22">
            <v>770091.02646336309</v>
          </cell>
          <cell r="J22">
            <v>81174.470443164697</v>
          </cell>
          <cell r="K22">
            <v>736588.44397980161</v>
          </cell>
          <cell r="L22">
            <v>682418.97353663691</v>
          </cell>
          <cell r="M22">
            <v>-54169.470443164697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ATKINSON</v>
          </cell>
          <cell r="B23">
            <v>3679652</v>
          </cell>
          <cell r="C23">
            <v>3936472</v>
          </cell>
          <cell r="D23">
            <v>256820</v>
          </cell>
          <cell r="E23">
            <v>494596282.93039393</v>
          </cell>
          <cell r="F23">
            <v>564942635.08948505</v>
          </cell>
          <cell r="G23">
            <v>70346352.159091115</v>
          </cell>
          <cell r="H23">
            <v>3264335.4673405997</v>
          </cell>
          <cell r="I23">
            <v>3728621.3915906008</v>
          </cell>
          <cell r="J23">
            <v>464285.92425000109</v>
          </cell>
          <cell r="K23">
            <v>415316.53265939979</v>
          </cell>
          <cell r="L23">
            <v>207850.60840939917</v>
          </cell>
          <cell r="M23">
            <v>-207465.92425000062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ATK. &amp; GILMANTON ACAD.</v>
          </cell>
          <cell r="D24">
            <v>0</v>
          </cell>
          <cell r="E24">
            <v>459037</v>
          </cell>
          <cell r="F24">
            <v>492908</v>
          </cell>
          <cell r="G24">
            <v>33871</v>
          </cell>
          <cell r="H24">
            <v>3029.6442000000002</v>
          </cell>
          <cell r="I24">
            <v>3253.1927999999998</v>
          </cell>
          <cell r="J24">
            <v>223.54859999999962</v>
          </cell>
          <cell r="K24">
            <v>0</v>
          </cell>
          <cell r="L24">
            <v>0</v>
          </cell>
          <cell r="M24">
            <v>0</v>
          </cell>
          <cell r="N24">
            <v>3029.6442000000002</v>
          </cell>
          <cell r="O24">
            <v>3253.1927999999998</v>
          </cell>
          <cell r="P24">
            <v>223.54859999999962</v>
          </cell>
        </row>
        <row r="25">
          <cell r="A25" t="str">
            <v>AUBURN</v>
          </cell>
          <cell r="B25">
            <v>3659185</v>
          </cell>
          <cell r="C25">
            <v>3795494</v>
          </cell>
          <cell r="D25">
            <v>136309</v>
          </cell>
          <cell r="E25">
            <v>280244590.8308838</v>
          </cell>
          <cell r="F25">
            <v>306614169.65615499</v>
          </cell>
          <cell r="G25">
            <v>26369578.825271189</v>
          </cell>
          <cell r="H25">
            <v>1849614.2994838331</v>
          </cell>
          <cell r="I25">
            <v>2023653.5197306229</v>
          </cell>
          <cell r="J25">
            <v>174039.22024678974</v>
          </cell>
          <cell r="K25">
            <v>1809570.7005161669</v>
          </cell>
          <cell r="L25">
            <v>1771840.4802693771</v>
          </cell>
          <cell r="M25">
            <v>-37730.220246789744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BARNSTEAD</v>
          </cell>
          <cell r="B26">
            <v>2986906</v>
          </cell>
          <cell r="C26">
            <v>3101207</v>
          </cell>
          <cell r="D26">
            <v>114301</v>
          </cell>
          <cell r="E26">
            <v>186016271.58239356</v>
          </cell>
          <cell r="F26">
            <v>210059800.00380099</v>
          </cell>
          <cell r="G26">
            <v>24043528.421407431</v>
          </cell>
          <cell r="H26">
            <v>1227707.3924437976</v>
          </cell>
          <cell r="I26">
            <v>1386394.6800250865</v>
          </cell>
          <cell r="J26">
            <v>158687.28758128895</v>
          </cell>
          <cell r="K26">
            <v>1759198.6075562027</v>
          </cell>
          <cell r="L26">
            <v>1714812.3199749135</v>
          </cell>
          <cell r="M26">
            <v>-44386.287581289187</v>
          </cell>
          <cell r="N26">
            <v>0</v>
          </cell>
          <cell r="O26">
            <v>0</v>
          </cell>
          <cell r="P26">
            <v>0</v>
          </cell>
        </row>
        <row r="27">
          <cell r="A27" t="str">
            <v>BARRINGTON</v>
          </cell>
          <cell r="B27">
            <v>5497370</v>
          </cell>
          <cell r="C27">
            <v>5723022</v>
          </cell>
          <cell r="D27">
            <v>225652</v>
          </cell>
          <cell r="E27">
            <v>348427796.22505575</v>
          </cell>
          <cell r="F27">
            <v>414715827.74793398</v>
          </cell>
          <cell r="G27">
            <v>66288031.52287823</v>
          </cell>
          <cell r="H27">
            <v>2299623.4550853679</v>
          </cell>
          <cell r="I27">
            <v>2737124.4631363638</v>
          </cell>
          <cell r="J27">
            <v>437501.00805099588</v>
          </cell>
          <cell r="K27">
            <v>3197746.5449146321</v>
          </cell>
          <cell r="L27">
            <v>2985897.5368636362</v>
          </cell>
          <cell r="M27">
            <v>-211849.00805099588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BARTLETT</v>
          </cell>
          <cell r="B28">
            <v>1868668</v>
          </cell>
          <cell r="C28">
            <v>1960859</v>
          </cell>
          <cell r="D28">
            <v>92191</v>
          </cell>
          <cell r="E28">
            <v>442648714.6437366</v>
          </cell>
          <cell r="F28">
            <v>500780258.89831299</v>
          </cell>
          <cell r="G28">
            <v>58131544.254576385</v>
          </cell>
          <cell r="H28">
            <v>2921481.5166486613</v>
          </cell>
          <cell r="I28">
            <v>3305149.7087288657</v>
          </cell>
          <cell r="J28">
            <v>383668.19208020438</v>
          </cell>
          <cell r="K28">
            <v>0</v>
          </cell>
          <cell r="L28">
            <v>0</v>
          </cell>
          <cell r="M28">
            <v>0</v>
          </cell>
          <cell r="N28">
            <v>1052813.5166486618</v>
          </cell>
          <cell r="O28">
            <v>1344290.7087288657</v>
          </cell>
          <cell r="P28">
            <v>291477.19208020391</v>
          </cell>
        </row>
        <row r="29">
          <cell r="A29" t="str">
            <v>BATH</v>
          </cell>
          <cell r="B29">
            <v>787584</v>
          </cell>
          <cell r="C29">
            <v>770343</v>
          </cell>
          <cell r="D29">
            <v>-17241</v>
          </cell>
          <cell r="E29">
            <v>47027490.502099484</v>
          </cell>
          <cell r="F29">
            <v>46730184.7890139</v>
          </cell>
          <cell r="G29">
            <v>-297305.71308558434</v>
          </cell>
          <cell r="H29">
            <v>310381.43731385662</v>
          </cell>
          <cell r="I29">
            <v>308419.21960749174</v>
          </cell>
          <cell r="J29">
            <v>-1962.2177063648705</v>
          </cell>
          <cell r="K29">
            <v>477202.56268614338</v>
          </cell>
          <cell r="L29">
            <v>461923.78039250826</v>
          </cell>
          <cell r="M29">
            <v>-15278.782293635129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BEAN'S GRANT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BEAN'S PURCHASE</v>
          </cell>
          <cell r="D31">
            <v>0</v>
          </cell>
          <cell r="E31">
            <v>63900</v>
          </cell>
          <cell r="F31">
            <v>67979</v>
          </cell>
          <cell r="G31">
            <v>4079</v>
          </cell>
          <cell r="H31">
            <v>421.74</v>
          </cell>
          <cell r="I31">
            <v>448.66139999999996</v>
          </cell>
          <cell r="J31">
            <v>26.921399999999949</v>
          </cell>
          <cell r="K31">
            <v>0</v>
          </cell>
          <cell r="L31">
            <v>0</v>
          </cell>
          <cell r="M31">
            <v>0</v>
          </cell>
          <cell r="N31">
            <v>421.74</v>
          </cell>
          <cell r="O31">
            <v>448.66140000000001</v>
          </cell>
          <cell r="P31">
            <v>26.921400000000006</v>
          </cell>
        </row>
        <row r="32">
          <cell r="A32" t="str">
            <v>BEDFORD</v>
          </cell>
          <cell r="B32">
            <v>12783668</v>
          </cell>
          <cell r="C32">
            <v>13367956</v>
          </cell>
          <cell r="D32">
            <v>584288</v>
          </cell>
          <cell r="E32">
            <v>1587716339.7642314</v>
          </cell>
          <cell r="F32">
            <v>1798562805.0141101</v>
          </cell>
          <cell r="G32">
            <v>210846465.24987864</v>
          </cell>
          <cell r="H32">
            <v>10478927.842443928</v>
          </cell>
          <cell r="I32">
            <v>11870514.513093127</v>
          </cell>
          <cell r="J32">
            <v>1391586.6706491988</v>
          </cell>
          <cell r="K32">
            <v>2304740.1575560719</v>
          </cell>
          <cell r="L32">
            <v>1497441.4869068731</v>
          </cell>
          <cell r="M32">
            <v>-807298.67064919882</v>
          </cell>
          <cell r="N32">
            <v>0</v>
          </cell>
          <cell r="O32">
            <v>0</v>
          </cell>
          <cell r="P32">
            <v>0</v>
          </cell>
        </row>
        <row r="33">
          <cell r="A33" t="str">
            <v>BELMONT</v>
          </cell>
          <cell r="B33">
            <v>5652437</v>
          </cell>
          <cell r="C33">
            <v>5677552</v>
          </cell>
          <cell r="D33">
            <v>25115</v>
          </cell>
          <cell r="E33">
            <v>299735859.71459329</v>
          </cell>
          <cell r="F33">
            <v>332448019.05567002</v>
          </cell>
          <cell r="G33">
            <v>32712159.341076732</v>
          </cell>
          <cell r="H33">
            <v>1978256.6741163158</v>
          </cell>
          <cell r="I33">
            <v>2194156.9257674222</v>
          </cell>
          <cell r="J33">
            <v>215900.2516511064</v>
          </cell>
          <cell r="K33">
            <v>3674180.3258836847</v>
          </cell>
          <cell r="L33">
            <v>3483395.0742325778</v>
          </cell>
          <cell r="M33">
            <v>-190785.25165110687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BENNINGTON</v>
          </cell>
          <cell r="B34">
            <v>1155053</v>
          </cell>
          <cell r="C34">
            <v>1137360</v>
          </cell>
          <cell r="D34">
            <v>-17693</v>
          </cell>
          <cell r="E34">
            <v>56926357.939283542</v>
          </cell>
          <cell r="F34">
            <v>58403442.601503797</v>
          </cell>
          <cell r="G34">
            <v>1477084.6622202545</v>
          </cell>
          <cell r="H34">
            <v>375713.96239927138</v>
          </cell>
          <cell r="I34">
            <v>385462.72116992506</v>
          </cell>
          <cell r="J34">
            <v>9748.758770653687</v>
          </cell>
          <cell r="K34">
            <v>779339.03760072868</v>
          </cell>
          <cell r="L34">
            <v>751897.27883007494</v>
          </cell>
          <cell r="M34">
            <v>-27441.758770653745</v>
          </cell>
          <cell r="N34">
            <v>0</v>
          </cell>
          <cell r="O34">
            <v>0</v>
          </cell>
          <cell r="P34">
            <v>0</v>
          </cell>
        </row>
        <row r="35">
          <cell r="A35" t="str">
            <v>BENTON</v>
          </cell>
          <cell r="B35">
            <v>163299</v>
          </cell>
          <cell r="C35">
            <v>216921</v>
          </cell>
          <cell r="D35">
            <v>53622</v>
          </cell>
          <cell r="E35">
            <v>13404511.395268919</v>
          </cell>
          <cell r="F35">
            <v>12209432.246329</v>
          </cell>
          <cell r="G35">
            <v>-1195079.1489399187</v>
          </cell>
          <cell r="H35">
            <v>88469.775208774867</v>
          </cell>
          <cell r="I35">
            <v>80582.252825771386</v>
          </cell>
          <cell r="J35">
            <v>-7887.5223830034811</v>
          </cell>
          <cell r="K35">
            <v>74829.224791225133</v>
          </cell>
          <cell r="L35">
            <v>136338.7471742286</v>
          </cell>
          <cell r="M35">
            <v>61509.522383003467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 xml:space="preserve">BERLIN </v>
          </cell>
          <cell r="B36">
            <v>6807191</v>
          </cell>
          <cell r="C36">
            <v>6874031</v>
          </cell>
          <cell r="D36">
            <v>66840</v>
          </cell>
          <cell r="E36">
            <v>275134773.66561925</v>
          </cell>
          <cell r="F36">
            <v>285181508.00280601</v>
          </cell>
          <cell r="G36">
            <v>10046734.337186754</v>
          </cell>
          <cell r="H36">
            <v>1815889.506193087</v>
          </cell>
          <cell r="I36">
            <v>1882197.9528185197</v>
          </cell>
          <cell r="J36">
            <v>66308.446625432698</v>
          </cell>
          <cell r="K36">
            <v>4991301.4938069135</v>
          </cell>
          <cell r="L36">
            <v>4991833.0471814806</v>
          </cell>
          <cell r="M36">
            <v>531.55337456706911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BETHLEHEM</v>
          </cell>
          <cell r="B37">
            <v>1865821</v>
          </cell>
          <cell r="C37">
            <v>1872345</v>
          </cell>
          <cell r="D37">
            <v>6524</v>
          </cell>
          <cell r="E37">
            <v>118023650.73000593</v>
          </cell>
          <cell r="F37">
            <v>125783581.659059</v>
          </cell>
          <cell r="G37">
            <v>7759930.9290530682</v>
          </cell>
          <cell r="H37">
            <v>778956.09481803922</v>
          </cell>
          <cell r="I37">
            <v>830171.63894978946</v>
          </cell>
          <cell r="J37">
            <v>51215.544131750241</v>
          </cell>
          <cell r="K37">
            <v>1086864.9051819607</v>
          </cell>
          <cell r="L37">
            <v>1042173.3610502105</v>
          </cell>
          <cell r="M37">
            <v>-44691.544131750125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BOSCAWEN</v>
          </cell>
          <cell r="B38">
            <v>2416867</v>
          </cell>
          <cell r="C38">
            <v>2411083</v>
          </cell>
          <cell r="D38">
            <v>-5784</v>
          </cell>
          <cell r="E38">
            <v>121082207.81267099</v>
          </cell>
          <cell r="F38">
            <v>127123902.090097</v>
          </cell>
          <cell r="G38">
            <v>6041694.2774260044</v>
          </cell>
          <cell r="H38">
            <v>799142.5715636285</v>
          </cell>
          <cell r="I38">
            <v>839017.75379464007</v>
          </cell>
          <cell r="J38">
            <v>39875.182231011568</v>
          </cell>
          <cell r="K38">
            <v>1617724.4284363715</v>
          </cell>
          <cell r="L38">
            <v>1572065.2462053599</v>
          </cell>
          <cell r="M38">
            <v>-45659.182231011568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BOW</v>
          </cell>
          <cell r="B39">
            <v>6265388</v>
          </cell>
          <cell r="C39">
            <v>6764250</v>
          </cell>
          <cell r="D39">
            <v>498862</v>
          </cell>
          <cell r="E39">
            <v>532999029.60187352</v>
          </cell>
          <cell r="F39">
            <v>594492274.52400899</v>
          </cell>
          <cell r="G39">
            <v>61493244.922135472</v>
          </cell>
          <cell r="H39">
            <v>3517793.5953723653</v>
          </cell>
          <cell r="I39">
            <v>3923649.0118584591</v>
          </cell>
          <cell r="J39">
            <v>405855.41648609377</v>
          </cell>
          <cell r="K39">
            <v>2747594.4046276351</v>
          </cell>
          <cell r="L39">
            <v>2840600.9881415409</v>
          </cell>
          <cell r="M39">
            <v>93006.58351390576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BRADFORD</v>
          </cell>
          <cell r="B40">
            <v>1287370</v>
          </cell>
          <cell r="C40">
            <v>1210011</v>
          </cell>
          <cell r="D40">
            <v>-77359</v>
          </cell>
          <cell r="E40">
            <v>88198640.782866925</v>
          </cell>
          <cell r="F40">
            <v>103117703.19753601</v>
          </cell>
          <cell r="G40">
            <v>14919062.414669082</v>
          </cell>
          <cell r="H40">
            <v>582111.02916692174</v>
          </cell>
          <cell r="I40">
            <v>680576.84110373759</v>
          </cell>
          <cell r="J40">
            <v>98465.811936815851</v>
          </cell>
          <cell r="K40">
            <v>705258.97083307838</v>
          </cell>
          <cell r="L40">
            <v>529434.15889626241</v>
          </cell>
          <cell r="M40">
            <v>-175824.81193681597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BRENTWOOD</v>
          </cell>
          <cell r="B41">
            <v>1917956</v>
          </cell>
          <cell r="C41">
            <v>2083389</v>
          </cell>
          <cell r="D41">
            <v>165433</v>
          </cell>
          <cell r="E41">
            <v>188233370.73785686</v>
          </cell>
          <cell r="F41">
            <v>230770258.66051799</v>
          </cell>
          <cell r="G41">
            <v>42536887.922661126</v>
          </cell>
          <cell r="H41">
            <v>1242340.2468698553</v>
          </cell>
          <cell r="I41">
            <v>1523083.7071594186</v>
          </cell>
          <cell r="J41">
            <v>280743.46028956329</v>
          </cell>
          <cell r="K41">
            <v>675615.75313014491</v>
          </cell>
          <cell r="L41">
            <v>560305.29284058139</v>
          </cell>
          <cell r="M41">
            <v>-115310.46028956352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BRIDGEWATER</v>
          </cell>
          <cell r="B42">
            <v>671838</v>
          </cell>
          <cell r="C42">
            <v>645377</v>
          </cell>
          <cell r="D42">
            <v>-26461</v>
          </cell>
          <cell r="E42">
            <v>137739525.47284722</v>
          </cell>
          <cell r="F42">
            <v>142322791.74336299</v>
          </cell>
          <cell r="G42">
            <v>4583266.2705157697</v>
          </cell>
          <cell r="H42">
            <v>909080.86812079162</v>
          </cell>
          <cell r="I42">
            <v>939330.42550619564</v>
          </cell>
          <cell r="J42">
            <v>30249.557385404012</v>
          </cell>
          <cell r="K42">
            <v>0</v>
          </cell>
          <cell r="L42">
            <v>0</v>
          </cell>
          <cell r="M42">
            <v>0</v>
          </cell>
          <cell r="N42">
            <v>237242.86812079162</v>
          </cell>
          <cell r="O42">
            <v>293953.42550619564</v>
          </cell>
          <cell r="P42">
            <v>56710.557385404012</v>
          </cell>
        </row>
        <row r="43">
          <cell r="A43" t="str">
            <v>BRISTOL</v>
          </cell>
          <cell r="B43">
            <v>2613139</v>
          </cell>
          <cell r="C43">
            <v>2514270</v>
          </cell>
          <cell r="D43">
            <v>-98869</v>
          </cell>
          <cell r="E43">
            <v>194694701.64241698</v>
          </cell>
          <cell r="F43">
            <v>213201966.49739999</v>
          </cell>
          <cell r="G43">
            <v>18507264.854983002</v>
          </cell>
          <cell r="H43">
            <v>1284985.0308399522</v>
          </cell>
          <cell r="I43">
            <v>1407132.9788828399</v>
          </cell>
          <cell r="J43">
            <v>122147.94804288773</v>
          </cell>
          <cell r="K43">
            <v>1328153.9691600481</v>
          </cell>
          <cell r="L43">
            <v>1107137.0211171601</v>
          </cell>
          <cell r="M43">
            <v>-221016.94804288796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BROOKFIELD</v>
          </cell>
          <cell r="B44">
            <v>450227</v>
          </cell>
          <cell r="C44">
            <v>476208</v>
          </cell>
          <cell r="D44">
            <v>25981</v>
          </cell>
          <cell r="E44">
            <v>46440821.172342904</v>
          </cell>
          <cell r="F44">
            <v>47527334.403794602</v>
          </cell>
          <cell r="G44">
            <v>1086513.2314516976</v>
          </cell>
          <cell r="H44">
            <v>306509.41973746318</v>
          </cell>
          <cell r="I44">
            <v>313680.40706504433</v>
          </cell>
          <cell r="J44">
            <v>7170.9873275811551</v>
          </cell>
          <cell r="K44">
            <v>143717.58026253682</v>
          </cell>
          <cell r="L44">
            <v>162527.59293495567</v>
          </cell>
          <cell r="M44">
            <v>18810.012672418845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BROOKLINE</v>
          </cell>
          <cell r="B45">
            <v>3284203</v>
          </cell>
          <cell r="C45">
            <v>3756778</v>
          </cell>
          <cell r="D45">
            <v>472575</v>
          </cell>
          <cell r="E45">
            <v>240509397.1830354</v>
          </cell>
          <cell r="F45">
            <v>251090333.415544</v>
          </cell>
          <cell r="G45">
            <v>10580936.2325086</v>
          </cell>
          <cell r="H45">
            <v>1587362.0214080336</v>
          </cell>
          <cell r="I45">
            <v>1657196.2005425903</v>
          </cell>
          <cell r="J45">
            <v>69834.179134556791</v>
          </cell>
          <cell r="K45">
            <v>1696840.9785919664</v>
          </cell>
          <cell r="L45">
            <v>2099581.7994574094</v>
          </cell>
          <cell r="M45">
            <v>402740.82086544298</v>
          </cell>
          <cell r="N45">
            <v>0</v>
          </cell>
          <cell r="O45">
            <v>0</v>
          </cell>
          <cell r="P45">
            <v>0</v>
          </cell>
        </row>
        <row r="46">
          <cell r="A46" t="str">
            <v>CAMBRIDGE</v>
          </cell>
          <cell r="B46">
            <v>11389</v>
          </cell>
          <cell r="C46">
            <v>12156</v>
          </cell>
          <cell r="D46">
            <v>767</v>
          </cell>
          <cell r="E46">
            <v>4092090</v>
          </cell>
          <cell r="F46">
            <v>4371002</v>
          </cell>
          <cell r="G46">
            <v>278912</v>
          </cell>
          <cell r="H46">
            <v>27007.793999999998</v>
          </cell>
          <cell r="I46">
            <v>28848.6132</v>
          </cell>
          <cell r="J46">
            <v>1840.8192000000017</v>
          </cell>
          <cell r="K46">
            <v>0</v>
          </cell>
          <cell r="L46">
            <v>0</v>
          </cell>
          <cell r="M46">
            <v>0</v>
          </cell>
          <cell r="N46">
            <v>15618.794</v>
          </cell>
          <cell r="O46">
            <v>16692.6132</v>
          </cell>
          <cell r="P46">
            <v>1073.8191999999999</v>
          </cell>
        </row>
        <row r="47">
          <cell r="A47" t="str">
            <v>CAMPTON</v>
          </cell>
          <cell r="B47">
            <v>2412069</v>
          </cell>
          <cell r="C47">
            <v>2476644</v>
          </cell>
          <cell r="D47">
            <v>64575</v>
          </cell>
          <cell r="E47">
            <v>144029598.98449394</v>
          </cell>
          <cell r="F47">
            <v>153599296.36056599</v>
          </cell>
          <cell r="G47">
            <v>9569697.3760720491</v>
          </cell>
          <cell r="H47">
            <v>950595.35329766001</v>
          </cell>
          <cell r="I47">
            <v>1013755.3559797355</v>
          </cell>
          <cell r="J47">
            <v>63160.002682075487</v>
          </cell>
          <cell r="K47">
            <v>1461473.6467023399</v>
          </cell>
          <cell r="L47">
            <v>1462888.6440202645</v>
          </cell>
          <cell r="M47">
            <v>1414.9973179246299</v>
          </cell>
          <cell r="N47">
            <v>0</v>
          </cell>
          <cell r="O47">
            <v>0</v>
          </cell>
          <cell r="P47">
            <v>0</v>
          </cell>
        </row>
        <row r="48">
          <cell r="A48" t="str">
            <v>CANAAN</v>
          </cell>
          <cell r="B48">
            <v>2658021</v>
          </cell>
          <cell r="C48">
            <v>2634953</v>
          </cell>
          <cell r="D48">
            <v>-23068</v>
          </cell>
          <cell r="E48">
            <v>136558010.69601712</v>
          </cell>
          <cell r="F48">
            <v>162900753.75022501</v>
          </cell>
          <cell r="G48">
            <v>26342743.054207891</v>
          </cell>
          <cell r="H48">
            <v>901282.87059371301</v>
          </cell>
          <cell r="I48">
            <v>1075144.974751485</v>
          </cell>
          <cell r="J48">
            <v>173862.10415777203</v>
          </cell>
          <cell r="K48">
            <v>1756738.1294062871</v>
          </cell>
          <cell r="L48">
            <v>1559808.025248515</v>
          </cell>
          <cell r="M48">
            <v>-196930.10415777215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CANDIA</v>
          </cell>
          <cell r="B49">
            <v>2679509</v>
          </cell>
          <cell r="C49">
            <v>2777559</v>
          </cell>
          <cell r="D49">
            <v>98050</v>
          </cell>
          <cell r="E49">
            <v>191514197.15116873</v>
          </cell>
          <cell r="F49">
            <v>222000055.89943999</v>
          </cell>
          <cell r="G49">
            <v>30485858.748271257</v>
          </cell>
          <cell r="H49">
            <v>1263993.7011977136</v>
          </cell>
          <cell r="I49">
            <v>1465200.3689363038</v>
          </cell>
          <cell r="J49">
            <v>201206.66773859016</v>
          </cell>
          <cell r="K49">
            <v>1415515.2988022864</v>
          </cell>
          <cell r="L49">
            <v>1312358.6310636962</v>
          </cell>
          <cell r="M49">
            <v>-103156.66773859016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CANTERBURY</v>
          </cell>
          <cell r="B50">
            <v>1323645</v>
          </cell>
          <cell r="C50">
            <v>1320415</v>
          </cell>
          <cell r="D50">
            <v>-3230</v>
          </cell>
          <cell r="E50">
            <v>112772121.8986014</v>
          </cell>
          <cell r="F50">
            <v>130003080.408517</v>
          </cell>
          <cell r="G50">
            <v>17230958.509915605</v>
          </cell>
          <cell r="H50">
            <v>744296.00453076919</v>
          </cell>
          <cell r="I50">
            <v>858020.33069621213</v>
          </cell>
          <cell r="J50">
            <v>113724.32616544294</v>
          </cell>
          <cell r="K50">
            <v>579348.99546923081</v>
          </cell>
          <cell r="L50">
            <v>462394.66930378787</v>
          </cell>
          <cell r="M50">
            <v>-116954.32616544294</v>
          </cell>
          <cell r="N50">
            <v>0</v>
          </cell>
          <cell r="O50">
            <v>0</v>
          </cell>
          <cell r="P50">
            <v>0</v>
          </cell>
        </row>
        <row r="51">
          <cell r="A51" t="str">
            <v>CARROLL</v>
          </cell>
          <cell r="B51">
            <v>434654</v>
          </cell>
          <cell r="C51">
            <v>492015</v>
          </cell>
          <cell r="D51">
            <v>57361</v>
          </cell>
          <cell r="E51">
            <v>119571226.47561517</v>
          </cell>
          <cell r="F51">
            <v>146451170.99490899</v>
          </cell>
          <cell r="G51">
            <v>26879944.519293815</v>
          </cell>
          <cell r="H51">
            <v>789170.09473906015</v>
          </cell>
          <cell r="I51">
            <v>966577.72856639919</v>
          </cell>
          <cell r="J51">
            <v>177407.63382733904</v>
          </cell>
          <cell r="K51">
            <v>0</v>
          </cell>
          <cell r="L51">
            <v>0</v>
          </cell>
          <cell r="M51">
            <v>0</v>
          </cell>
          <cell r="N51">
            <v>354516.09473906003</v>
          </cell>
          <cell r="O51">
            <v>474562.72856639919</v>
          </cell>
          <cell r="P51">
            <v>120046.63382733916</v>
          </cell>
        </row>
        <row r="52">
          <cell r="A52" t="str">
            <v>CENTER HARBOR</v>
          </cell>
          <cell r="B52">
            <v>732051</v>
          </cell>
          <cell r="C52">
            <v>707534</v>
          </cell>
          <cell r="D52">
            <v>-24517</v>
          </cell>
          <cell r="E52">
            <v>169403760.18204355</v>
          </cell>
          <cell r="F52">
            <v>256164402.173435</v>
          </cell>
          <cell r="G52">
            <v>86760641.99139145</v>
          </cell>
          <cell r="H52">
            <v>1118064.8172014875</v>
          </cell>
          <cell r="I52">
            <v>1690685.0543446711</v>
          </cell>
          <cell r="J52">
            <v>572620.23714318359</v>
          </cell>
          <cell r="K52">
            <v>0</v>
          </cell>
          <cell r="L52">
            <v>0</v>
          </cell>
          <cell r="M52">
            <v>0</v>
          </cell>
          <cell r="N52">
            <v>386013.81720148725</v>
          </cell>
          <cell r="O52">
            <v>983151.05434467108</v>
          </cell>
          <cell r="P52">
            <v>597137.23714318383</v>
          </cell>
        </row>
        <row r="53">
          <cell r="A53" t="str">
            <v>CHANDLER'S PURCHASE</v>
          </cell>
          <cell r="D53">
            <v>0</v>
          </cell>
          <cell r="E53">
            <v>13900</v>
          </cell>
          <cell r="F53">
            <v>14787</v>
          </cell>
          <cell r="G53">
            <v>887</v>
          </cell>
          <cell r="H53">
            <v>91.74</v>
          </cell>
          <cell r="I53">
            <v>97.594200000000001</v>
          </cell>
          <cell r="J53">
            <v>5.8542000000000058</v>
          </cell>
          <cell r="K53">
            <v>0</v>
          </cell>
          <cell r="L53">
            <v>0</v>
          </cell>
          <cell r="M53">
            <v>0</v>
          </cell>
          <cell r="N53">
            <v>91.74</v>
          </cell>
          <cell r="O53">
            <v>97.594200000000001</v>
          </cell>
          <cell r="P53">
            <v>5.8542000000000058</v>
          </cell>
        </row>
        <row r="54">
          <cell r="A54" t="str">
            <v>CHARLESTOWN</v>
          </cell>
          <cell r="B54">
            <v>3871104</v>
          </cell>
          <cell r="C54">
            <v>3911718</v>
          </cell>
          <cell r="D54">
            <v>40614</v>
          </cell>
          <cell r="E54">
            <v>137162923.93614304</v>
          </cell>
          <cell r="F54">
            <v>162974171.06966799</v>
          </cell>
          <cell r="G54">
            <v>25811247.133524954</v>
          </cell>
          <cell r="H54">
            <v>905275.29797854403</v>
          </cell>
          <cell r="I54">
            <v>1075629.5290598087</v>
          </cell>
          <cell r="J54">
            <v>170354.23108126468</v>
          </cell>
          <cell r="K54">
            <v>2965828.7020214559</v>
          </cell>
          <cell r="L54">
            <v>2836088.4709401913</v>
          </cell>
          <cell r="M54">
            <v>-129740.23108126456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CHATHAM</v>
          </cell>
          <cell r="B55">
            <v>243789</v>
          </cell>
          <cell r="C55">
            <v>221800</v>
          </cell>
          <cell r="D55">
            <v>-21989</v>
          </cell>
          <cell r="E55">
            <v>22972645.030303035</v>
          </cell>
          <cell r="F55">
            <v>26915749.755610999</v>
          </cell>
          <cell r="G55">
            <v>3943104.7253079638</v>
          </cell>
          <cell r="H55">
            <v>151619.45720000003</v>
          </cell>
          <cell r="I55">
            <v>177643.94838703258</v>
          </cell>
          <cell r="J55">
            <v>26024.491187032545</v>
          </cell>
          <cell r="K55">
            <v>92169.542799999996</v>
          </cell>
          <cell r="L55">
            <v>44156.051612967422</v>
          </cell>
          <cell r="M55">
            <v>-48013.491187032574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CHESTER</v>
          </cell>
          <cell r="B56">
            <v>2669909</v>
          </cell>
          <cell r="C56">
            <v>2943522</v>
          </cell>
          <cell r="D56">
            <v>273613</v>
          </cell>
          <cell r="E56">
            <v>205672577.49172345</v>
          </cell>
          <cell r="F56">
            <v>247360922.76728201</v>
          </cell>
          <cell r="G56">
            <v>41688345.275558561</v>
          </cell>
          <cell r="H56">
            <v>1357439.0114453747</v>
          </cell>
          <cell r="I56">
            <v>1632582.0902640612</v>
          </cell>
          <cell r="J56">
            <v>275143.07881868654</v>
          </cell>
          <cell r="K56">
            <v>1312469.9885546253</v>
          </cell>
          <cell r="L56">
            <v>1310939.9097359388</v>
          </cell>
          <cell r="M56">
            <v>-1530.0788186865393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CHESTERFIELD</v>
          </cell>
          <cell r="B57">
            <v>2772190</v>
          </cell>
          <cell r="C57">
            <v>2824715</v>
          </cell>
          <cell r="D57">
            <v>52525</v>
          </cell>
          <cell r="E57">
            <v>251853353.49033526</v>
          </cell>
          <cell r="F57">
            <v>278064807.91140699</v>
          </cell>
          <cell r="G57">
            <v>26211454.421071738</v>
          </cell>
          <cell r="H57">
            <v>1662232.1330362128</v>
          </cell>
          <cell r="I57">
            <v>1835227.732215286</v>
          </cell>
          <cell r="J57">
            <v>172995.59917907324</v>
          </cell>
          <cell r="K57">
            <v>1109957.8669637872</v>
          </cell>
          <cell r="L57">
            <v>989487.267784714</v>
          </cell>
          <cell r="M57">
            <v>-120470.59917907324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CHICHESTER</v>
          </cell>
          <cell r="B58">
            <v>1453875</v>
          </cell>
          <cell r="C58">
            <v>1466399</v>
          </cell>
          <cell r="D58">
            <v>12524</v>
          </cell>
          <cell r="E58">
            <v>104035189.73200166</v>
          </cell>
          <cell r="F58">
            <v>128226119.864015</v>
          </cell>
          <cell r="G58">
            <v>24190930.132013336</v>
          </cell>
          <cell r="H58">
            <v>686632.25223121094</v>
          </cell>
          <cell r="I58">
            <v>846292.39110249886</v>
          </cell>
          <cell r="J58">
            <v>159660.13887128793</v>
          </cell>
          <cell r="K58">
            <v>767242.74776878906</v>
          </cell>
          <cell r="L58">
            <v>620106.60889750114</v>
          </cell>
          <cell r="M58">
            <v>-147136.13887128793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CLAREMONT</v>
          </cell>
          <cell r="B59">
            <v>10392144</v>
          </cell>
          <cell r="C59">
            <v>10398433</v>
          </cell>
          <cell r="D59">
            <v>6289</v>
          </cell>
          <cell r="E59">
            <v>447266173.17852241</v>
          </cell>
          <cell r="F59">
            <v>453093253.10176402</v>
          </cell>
          <cell r="G59">
            <v>5827079.9232416153</v>
          </cell>
          <cell r="H59">
            <v>2951956.7429782478</v>
          </cell>
          <cell r="I59">
            <v>2990415.4704716424</v>
          </cell>
          <cell r="J59">
            <v>38458.727493394632</v>
          </cell>
          <cell r="K59">
            <v>7440187.2570217522</v>
          </cell>
          <cell r="L59">
            <v>7408017.5295283571</v>
          </cell>
          <cell r="M59">
            <v>-32169.727493395098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CLARKSVILLE</v>
          </cell>
          <cell r="B60">
            <v>191482</v>
          </cell>
          <cell r="C60">
            <v>223582</v>
          </cell>
          <cell r="D60">
            <v>32100</v>
          </cell>
          <cell r="E60">
            <v>15584190.700280968</v>
          </cell>
          <cell r="F60">
            <v>17430919.733493399</v>
          </cell>
          <cell r="G60">
            <v>1846729.0332124308</v>
          </cell>
          <cell r="H60">
            <v>102855.65862185438</v>
          </cell>
          <cell r="I60">
            <v>115044.07024105643</v>
          </cell>
          <cell r="J60">
            <v>12188.411619202045</v>
          </cell>
          <cell r="K60">
            <v>88626.341378145618</v>
          </cell>
          <cell r="L60">
            <v>108537.92975894357</v>
          </cell>
          <cell r="M60">
            <v>19911.588380797955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COLEBROOK</v>
          </cell>
          <cell r="B61">
            <v>1765809</v>
          </cell>
          <cell r="C61">
            <v>1743358</v>
          </cell>
          <cell r="D61">
            <v>-22451</v>
          </cell>
          <cell r="E61">
            <v>86809713.968562186</v>
          </cell>
          <cell r="F61">
            <v>85266540.868389204</v>
          </cell>
          <cell r="G61">
            <v>-1543173.1001729816</v>
          </cell>
          <cell r="H61">
            <v>572944.11219251039</v>
          </cell>
          <cell r="I61">
            <v>562759.16973136866</v>
          </cell>
          <cell r="J61">
            <v>-10184.942461141734</v>
          </cell>
          <cell r="K61">
            <v>1192864.8878074896</v>
          </cell>
          <cell r="L61">
            <v>1180598.8302686312</v>
          </cell>
          <cell r="M61">
            <v>-12266.057538858382</v>
          </cell>
          <cell r="N61">
            <v>0</v>
          </cell>
          <cell r="O61">
            <v>0</v>
          </cell>
          <cell r="P61">
            <v>0</v>
          </cell>
        </row>
        <row r="62">
          <cell r="A62" t="str">
            <v>COLUMBIA</v>
          </cell>
          <cell r="B62">
            <v>553272</v>
          </cell>
          <cell r="C62">
            <v>547641</v>
          </cell>
          <cell r="D62">
            <v>-5631</v>
          </cell>
          <cell r="E62">
            <v>29014104.839699309</v>
          </cell>
          <cell r="F62">
            <v>28921731.3672546</v>
          </cell>
          <cell r="G62">
            <v>-92373.47244470939</v>
          </cell>
          <cell r="H62">
            <v>191493.09194201545</v>
          </cell>
          <cell r="I62">
            <v>190883.42702388036</v>
          </cell>
          <cell r="J62">
            <v>-609.66491813509492</v>
          </cell>
          <cell r="K62">
            <v>361778.90805798455</v>
          </cell>
          <cell r="L62">
            <v>356757.57297611964</v>
          </cell>
          <cell r="M62">
            <v>-5021.3350818649051</v>
          </cell>
          <cell r="N62">
            <v>0</v>
          </cell>
          <cell r="O62">
            <v>0</v>
          </cell>
          <cell r="P62">
            <v>0</v>
          </cell>
        </row>
        <row r="63">
          <cell r="A63" t="str">
            <v>CONCORD (Penacook)</v>
          </cell>
          <cell r="B63">
            <v>26248460</v>
          </cell>
          <cell r="C63">
            <v>26385913</v>
          </cell>
          <cell r="D63">
            <v>137453</v>
          </cell>
          <cell r="E63">
            <v>1882639232.1050539</v>
          </cell>
          <cell r="F63">
            <v>2141634995.6946299</v>
          </cell>
          <cell r="G63">
            <v>258995763.58957601</v>
          </cell>
          <cell r="H63">
            <v>12425418.931893356</v>
          </cell>
          <cell r="I63">
            <v>14134790.971584557</v>
          </cell>
          <cell r="J63">
            <v>1709372.0396912005</v>
          </cell>
          <cell r="K63">
            <v>13823041.068106646</v>
          </cell>
          <cell r="L63">
            <v>12251122.028415443</v>
          </cell>
          <cell r="M63">
            <v>-1571919.0396912023</v>
          </cell>
          <cell r="N63">
            <v>0</v>
          </cell>
          <cell r="O63">
            <v>0</v>
          </cell>
          <cell r="P63">
            <v>0</v>
          </cell>
        </row>
        <row r="64">
          <cell r="A64" t="str">
            <v>CONWAY</v>
          </cell>
          <cell r="B64">
            <v>6578635</v>
          </cell>
          <cell r="C64">
            <v>6784117</v>
          </cell>
          <cell r="D64">
            <v>205482</v>
          </cell>
          <cell r="E64">
            <v>686899005.31005752</v>
          </cell>
          <cell r="F64">
            <v>732059493.15378201</v>
          </cell>
          <cell r="G64">
            <v>45160487.843724489</v>
          </cell>
          <cell r="H64">
            <v>4533533.4350463795</v>
          </cell>
          <cell r="I64">
            <v>4831592.6548149614</v>
          </cell>
          <cell r="J64">
            <v>298059.21976858191</v>
          </cell>
          <cell r="K64">
            <v>2045101.5649536205</v>
          </cell>
          <cell r="L64">
            <v>1952524.3451850386</v>
          </cell>
          <cell r="M64">
            <v>-92577.219768581912</v>
          </cell>
          <cell r="N64">
            <v>0</v>
          </cell>
          <cell r="O64">
            <v>0</v>
          </cell>
          <cell r="P64">
            <v>0</v>
          </cell>
        </row>
        <row r="65">
          <cell r="A65" t="str">
            <v>CORNISH</v>
          </cell>
          <cell r="B65">
            <v>1246193</v>
          </cell>
          <cell r="C65">
            <v>1267983</v>
          </cell>
          <cell r="D65">
            <v>21790</v>
          </cell>
          <cell r="E65">
            <v>73348705.729790837</v>
          </cell>
          <cell r="F65">
            <v>83092733.059135005</v>
          </cell>
          <cell r="G65">
            <v>9744027.3293441683</v>
          </cell>
          <cell r="H65">
            <v>484101.45781661954</v>
          </cell>
          <cell r="I65">
            <v>548412.03819029103</v>
          </cell>
          <cell r="J65">
            <v>64310.580373671488</v>
          </cell>
          <cell r="K65">
            <v>762091.54218338046</v>
          </cell>
          <cell r="L65">
            <v>719570.96180970897</v>
          </cell>
          <cell r="M65">
            <v>-42520.580373671488</v>
          </cell>
          <cell r="N65">
            <v>0</v>
          </cell>
          <cell r="O65">
            <v>0</v>
          </cell>
          <cell r="P65">
            <v>0</v>
          </cell>
        </row>
        <row r="66">
          <cell r="A66" t="str">
            <v>CRAWFORD'S PURCH.</v>
          </cell>
          <cell r="E66">
            <v>194300</v>
          </cell>
          <cell r="F66">
            <v>206702</v>
          </cell>
          <cell r="G66">
            <v>12402</v>
          </cell>
          <cell r="H66">
            <v>1282.3799999999999</v>
          </cell>
          <cell r="I66">
            <v>1364.2331999999999</v>
          </cell>
          <cell r="J66">
            <v>81.853200000000015</v>
          </cell>
          <cell r="K66">
            <v>0</v>
          </cell>
          <cell r="M66">
            <v>0</v>
          </cell>
          <cell r="N66">
            <v>1282.3800000000001</v>
          </cell>
          <cell r="O66">
            <v>1364</v>
          </cell>
          <cell r="P66">
            <v>81.619999999999891</v>
          </cell>
        </row>
        <row r="67">
          <cell r="A67" t="str">
            <v>CROYDON</v>
          </cell>
          <cell r="B67">
            <v>446110</v>
          </cell>
          <cell r="C67">
            <v>468655</v>
          </cell>
          <cell r="D67">
            <v>22545</v>
          </cell>
          <cell r="E67">
            <v>34699822.024374038</v>
          </cell>
          <cell r="F67">
            <v>39725224.885098003</v>
          </cell>
          <cell r="G67">
            <v>5025402.8607239649</v>
          </cell>
          <cell r="H67">
            <v>229018.82536086865</v>
          </cell>
          <cell r="I67">
            <v>262186.48424164677</v>
          </cell>
          <cell r="J67">
            <v>33167.658880778123</v>
          </cell>
          <cell r="K67">
            <v>217091.17463913138</v>
          </cell>
          <cell r="L67">
            <v>206468.51575835323</v>
          </cell>
          <cell r="M67">
            <v>-10622.658880778152</v>
          </cell>
          <cell r="N67">
            <v>0</v>
          </cell>
          <cell r="P67">
            <v>0</v>
          </cell>
        </row>
        <row r="68">
          <cell r="A68" t="str">
            <v>CUTT'S GRANT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DALTON</v>
          </cell>
          <cell r="B69">
            <v>654570</v>
          </cell>
          <cell r="C69">
            <v>719000</v>
          </cell>
          <cell r="D69">
            <v>64430</v>
          </cell>
          <cell r="E69">
            <v>40972313.015253998</v>
          </cell>
          <cell r="F69">
            <v>44493090.222617596</v>
          </cell>
          <cell r="G69">
            <v>3520777.207363598</v>
          </cell>
          <cell r="H69">
            <v>270417.26590067637</v>
          </cell>
          <cell r="I69">
            <v>293654.39546927612</v>
          </cell>
          <cell r="J69">
            <v>23237.129568599747</v>
          </cell>
          <cell r="K69">
            <v>384152.73409932363</v>
          </cell>
          <cell r="L69">
            <v>425345.60453072388</v>
          </cell>
          <cell r="M69">
            <v>41192.870431400253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DANBURY</v>
          </cell>
          <cell r="B70">
            <v>931095</v>
          </cell>
          <cell r="C70">
            <v>934144</v>
          </cell>
          <cell r="D70">
            <v>3049</v>
          </cell>
          <cell r="E70">
            <v>51880963.128943756</v>
          </cell>
          <cell r="F70">
            <v>54852840.8630189</v>
          </cell>
          <cell r="G70">
            <v>2971877.7340751439</v>
          </cell>
          <cell r="H70">
            <v>342414.35665102879</v>
          </cell>
          <cell r="I70">
            <v>362028.74969592469</v>
          </cell>
          <cell r="J70">
            <v>19614.3930448959</v>
          </cell>
          <cell r="K70">
            <v>588680.64334897127</v>
          </cell>
          <cell r="L70">
            <v>572115.25030407531</v>
          </cell>
          <cell r="M70">
            <v>-16565.393044895958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DANVILLE</v>
          </cell>
          <cell r="B71">
            <v>2690206</v>
          </cell>
          <cell r="C71">
            <v>2978694</v>
          </cell>
          <cell r="D71">
            <v>288488</v>
          </cell>
          <cell r="E71">
            <v>188968311.87267366</v>
          </cell>
          <cell r="F71">
            <v>210075301.22682399</v>
          </cell>
          <cell r="G71">
            <v>21106989.354150325</v>
          </cell>
          <cell r="H71">
            <v>1247190.8583596461</v>
          </cell>
          <cell r="I71">
            <v>1386496.9880970384</v>
          </cell>
          <cell r="J71">
            <v>139306.1297373923</v>
          </cell>
          <cell r="K71">
            <v>1443015.1416403539</v>
          </cell>
          <cell r="L71">
            <v>1592197.0119029616</v>
          </cell>
          <cell r="M71">
            <v>149181.8702626077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DEERFIELD</v>
          </cell>
          <cell r="B72">
            <v>2970390</v>
          </cell>
          <cell r="C72">
            <v>3082696</v>
          </cell>
          <cell r="D72">
            <v>112306</v>
          </cell>
          <cell r="E72">
            <v>190439733.13153338</v>
          </cell>
          <cell r="F72">
            <v>234215276.96873999</v>
          </cell>
          <cell r="G72">
            <v>43775543.837206602</v>
          </cell>
          <cell r="H72">
            <v>1256902.2386681202</v>
          </cell>
          <cell r="I72">
            <v>1545820.8279936837</v>
          </cell>
          <cell r="J72">
            <v>288918.58932556352</v>
          </cell>
          <cell r="K72">
            <v>1713487.7613318795</v>
          </cell>
          <cell r="L72">
            <v>1536875.1720063163</v>
          </cell>
          <cell r="M72">
            <v>-176612.58932556328</v>
          </cell>
          <cell r="N72">
            <v>0</v>
          </cell>
          <cell r="O72">
            <v>0</v>
          </cell>
          <cell r="P72">
            <v>0</v>
          </cell>
        </row>
        <row r="73">
          <cell r="A73" t="str">
            <v>DEERING</v>
          </cell>
          <cell r="B73">
            <v>1607947</v>
          </cell>
          <cell r="C73">
            <v>1356597</v>
          </cell>
          <cell r="D73">
            <v>-251350</v>
          </cell>
          <cell r="E73">
            <v>73082096.716962099</v>
          </cell>
          <cell r="F73">
            <v>87856253.841395706</v>
          </cell>
          <cell r="G73">
            <v>14774157.124433607</v>
          </cell>
          <cell r="H73">
            <v>482341.83833194984</v>
          </cell>
          <cell r="I73">
            <v>579851.27535321168</v>
          </cell>
          <cell r="J73">
            <v>97509.437021261838</v>
          </cell>
          <cell r="K73">
            <v>1125605.1616680501</v>
          </cell>
          <cell r="L73">
            <v>776745.72464678832</v>
          </cell>
          <cell r="M73">
            <v>-348859.43702126178</v>
          </cell>
          <cell r="N73">
            <v>0</v>
          </cell>
          <cell r="O73">
            <v>0</v>
          </cell>
          <cell r="P73">
            <v>0</v>
          </cell>
        </row>
        <row r="74">
          <cell r="A74" t="str">
            <v>DERRY</v>
          </cell>
          <cell r="B74">
            <v>27677255</v>
          </cell>
          <cell r="C74">
            <v>29131342</v>
          </cell>
          <cell r="D74">
            <v>1454087</v>
          </cell>
          <cell r="E74">
            <v>1401478475.0980191</v>
          </cell>
          <cell r="F74">
            <v>1662427506.0032799</v>
          </cell>
          <cell r="G74">
            <v>260949030.9052608</v>
          </cell>
          <cell r="H74">
            <v>9249757.935646927</v>
          </cell>
          <cell r="I74">
            <v>10972021.539621647</v>
          </cell>
          <cell r="J74">
            <v>1722263.6039747205</v>
          </cell>
          <cell r="K74">
            <v>18427497.064353075</v>
          </cell>
          <cell r="L74">
            <v>18159320.460378353</v>
          </cell>
          <cell r="M74">
            <v>-268176.60397472233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DIX GRANT</v>
          </cell>
          <cell r="B75">
            <v>0</v>
          </cell>
          <cell r="C75">
            <v>0</v>
          </cell>
          <cell r="D75">
            <v>0</v>
          </cell>
          <cell r="E75">
            <v>525793</v>
          </cell>
          <cell r="F75">
            <v>577264</v>
          </cell>
          <cell r="G75">
            <v>51471</v>
          </cell>
          <cell r="H75">
            <v>3470.2338</v>
          </cell>
          <cell r="I75">
            <v>3809.9423999999999</v>
          </cell>
          <cell r="J75">
            <v>339.70859999999993</v>
          </cell>
          <cell r="K75">
            <v>0</v>
          </cell>
          <cell r="L75">
            <v>0</v>
          </cell>
          <cell r="M75">
            <v>0</v>
          </cell>
          <cell r="N75">
            <v>3470.2338</v>
          </cell>
          <cell r="O75">
            <v>3809.9423999999999</v>
          </cell>
          <cell r="P75">
            <v>339.70859999999993</v>
          </cell>
        </row>
        <row r="76">
          <cell r="A76" t="str">
            <v>DIXVILLE</v>
          </cell>
          <cell r="B76">
            <v>6356</v>
          </cell>
          <cell r="C76">
            <v>6409</v>
          </cell>
          <cell r="D76">
            <v>53</v>
          </cell>
          <cell r="E76">
            <v>13715025</v>
          </cell>
          <cell r="F76">
            <v>14608604</v>
          </cell>
          <cell r="G76">
            <v>893579</v>
          </cell>
          <cell r="H76">
            <v>90519.164999999994</v>
          </cell>
          <cell r="I76">
            <v>96416.786399999997</v>
          </cell>
          <cell r="J76">
            <v>5897.6214000000036</v>
          </cell>
          <cell r="K76">
            <v>0</v>
          </cell>
          <cell r="L76">
            <v>0</v>
          </cell>
          <cell r="M76">
            <v>0</v>
          </cell>
          <cell r="N76">
            <v>84163.164999999994</v>
          </cell>
          <cell r="O76">
            <v>90007.786399999997</v>
          </cell>
          <cell r="P76">
            <v>5844.6214000000036</v>
          </cell>
        </row>
        <row r="77">
          <cell r="A77" t="str">
            <v>DORCHESTER</v>
          </cell>
          <cell r="B77">
            <v>299283</v>
          </cell>
          <cell r="C77">
            <v>297199</v>
          </cell>
          <cell r="D77">
            <v>-2084</v>
          </cell>
          <cell r="E77">
            <v>19313651.985270422</v>
          </cell>
          <cell r="F77">
            <v>19450699.3608892</v>
          </cell>
          <cell r="G77">
            <v>137047.37561877817</v>
          </cell>
          <cell r="H77">
            <v>127470.10310278478</v>
          </cell>
          <cell r="I77">
            <v>128374.61578186871</v>
          </cell>
          <cell r="J77">
            <v>904.51267908392765</v>
          </cell>
          <cell r="K77">
            <v>171812.89689721522</v>
          </cell>
          <cell r="L77">
            <v>168824.38421813131</v>
          </cell>
          <cell r="M77">
            <v>-2988.5126790839131</v>
          </cell>
          <cell r="N77">
            <v>0</v>
          </cell>
          <cell r="O77">
            <v>0</v>
          </cell>
          <cell r="P77">
            <v>0</v>
          </cell>
        </row>
        <row r="78">
          <cell r="A78" t="str">
            <v>DOVER</v>
          </cell>
          <cell r="B78">
            <v>15079438</v>
          </cell>
          <cell r="C78">
            <v>15273884</v>
          </cell>
          <cell r="D78">
            <v>194446</v>
          </cell>
          <cell r="E78">
            <v>1336478746.6189001</v>
          </cell>
          <cell r="F78">
            <v>1540825917.4459</v>
          </cell>
          <cell r="G78">
            <v>204347170.8269999</v>
          </cell>
          <cell r="H78">
            <v>8820759.72768474</v>
          </cell>
          <cell r="I78">
            <v>10169451.055142939</v>
          </cell>
          <cell r="J78">
            <v>1348691.3274581991</v>
          </cell>
          <cell r="K78">
            <v>6258678.27231526</v>
          </cell>
          <cell r="L78">
            <v>5104432.9448570609</v>
          </cell>
          <cell r="M78">
            <v>-1154245.3274581991</v>
          </cell>
          <cell r="N78">
            <v>0</v>
          </cell>
          <cell r="O78">
            <v>0</v>
          </cell>
          <cell r="P78">
            <v>0</v>
          </cell>
        </row>
        <row r="79">
          <cell r="A79" t="str">
            <v>DUBLIN</v>
          </cell>
          <cell r="B79">
            <v>877497</v>
          </cell>
          <cell r="C79">
            <v>863799</v>
          </cell>
          <cell r="D79">
            <v>-13698</v>
          </cell>
          <cell r="E79">
            <v>131284507.55991179</v>
          </cell>
          <cell r="F79">
            <v>150346327.19343501</v>
          </cell>
          <cell r="G79">
            <v>19061819.633523226</v>
          </cell>
          <cell r="H79">
            <v>866477.74989541783</v>
          </cell>
          <cell r="I79">
            <v>992285.759476671</v>
          </cell>
          <cell r="J79">
            <v>125808.00958125317</v>
          </cell>
          <cell r="K79">
            <v>11019.25010458217</v>
          </cell>
          <cell r="L79">
            <v>0</v>
          </cell>
          <cell r="M79">
            <v>-11019.25010458217</v>
          </cell>
          <cell r="N79">
            <v>0</v>
          </cell>
          <cell r="O79">
            <v>128486.759476671</v>
          </cell>
          <cell r="P79">
            <v>128486.759476671</v>
          </cell>
        </row>
        <row r="80">
          <cell r="A80" t="str">
            <v>DUMMER</v>
          </cell>
          <cell r="B80">
            <v>242114</v>
          </cell>
          <cell r="C80">
            <v>271828</v>
          </cell>
          <cell r="D80">
            <v>29714</v>
          </cell>
          <cell r="E80">
            <v>14399742.051383398</v>
          </cell>
          <cell r="F80">
            <v>31112395.851830501</v>
          </cell>
          <cell r="G80">
            <v>16712653.800447103</v>
          </cell>
          <cell r="H80">
            <v>95038.297539130435</v>
          </cell>
          <cell r="I80">
            <v>205341.81262208131</v>
          </cell>
          <cell r="J80">
            <v>110303.51508295088</v>
          </cell>
          <cell r="K80">
            <v>147075.70246086956</v>
          </cell>
          <cell r="L80">
            <v>66486.187377918686</v>
          </cell>
          <cell r="M80">
            <v>-80589.515082950878</v>
          </cell>
          <cell r="N80">
            <v>0</v>
          </cell>
          <cell r="O80">
            <v>0</v>
          </cell>
          <cell r="P80">
            <v>0</v>
          </cell>
        </row>
        <row r="81">
          <cell r="A81" t="str">
            <v>DUNBARTON</v>
          </cell>
          <cell r="B81">
            <v>1322955</v>
          </cell>
          <cell r="C81">
            <v>1387966</v>
          </cell>
          <cell r="D81">
            <v>65011</v>
          </cell>
          <cell r="E81">
            <v>126348850</v>
          </cell>
          <cell r="F81">
            <v>137157229.02801901</v>
          </cell>
          <cell r="G81">
            <v>10808379.028019011</v>
          </cell>
          <cell r="H81">
            <v>833902.41</v>
          </cell>
          <cell r="I81">
            <v>905237.71158492542</v>
          </cell>
          <cell r="J81">
            <v>71335.301584925386</v>
          </cell>
          <cell r="K81">
            <v>489052.59</v>
          </cell>
          <cell r="L81">
            <v>482728.28841507458</v>
          </cell>
          <cell r="M81">
            <v>-6324.3015849254443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DURHAM</v>
          </cell>
          <cell r="B82">
            <v>4109634</v>
          </cell>
          <cell r="C82">
            <v>4370758</v>
          </cell>
          <cell r="D82">
            <v>261124</v>
          </cell>
          <cell r="E82">
            <v>463949494.81107372</v>
          </cell>
          <cell r="F82">
            <v>506873324.22037703</v>
          </cell>
          <cell r="G82">
            <v>42923829.409303308</v>
          </cell>
          <cell r="H82">
            <v>3062066.6657530866</v>
          </cell>
          <cell r="I82">
            <v>3345363.9398544882</v>
          </cell>
          <cell r="J82">
            <v>283297.27410140168</v>
          </cell>
          <cell r="K82">
            <v>1047567.3342469134</v>
          </cell>
          <cell r="L82">
            <v>1025394.0601455118</v>
          </cell>
          <cell r="M82">
            <v>-22173.274101401679</v>
          </cell>
          <cell r="N82">
            <v>0</v>
          </cell>
          <cell r="O82">
            <v>0</v>
          </cell>
          <cell r="P82">
            <v>0</v>
          </cell>
        </row>
        <row r="83">
          <cell r="A83" t="str">
            <v>EAST KINGSTON</v>
          </cell>
          <cell r="B83">
            <v>1332593</v>
          </cell>
          <cell r="C83">
            <v>1426982</v>
          </cell>
          <cell r="D83">
            <v>94389</v>
          </cell>
          <cell r="E83">
            <v>109677265.76959632</v>
          </cell>
          <cell r="F83">
            <v>141390565.628656</v>
          </cell>
          <cell r="G83">
            <v>31713299.859059677</v>
          </cell>
          <cell r="H83">
            <v>723869.95407933579</v>
          </cell>
          <cell r="I83">
            <v>933177.73314912955</v>
          </cell>
          <cell r="J83">
            <v>209307.77906979376</v>
          </cell>
          <cell r="K83">
            <v>608723.04592066433</v>
          </cell>
          <cell r="L83">
            <v>493804.26685087045</v>
          </cell>
          <cell r="M83">
            <v>-114918.77906979388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EASTON</v>
          </cell>
          <cell r="B84">
            <v>172373</v>
          </cell>
          <cell r="C84">
            <v>144990</v>
          </cell>
          <cell r="D84">
            <v>-27383</v>
          </cell>
          <cell r="E84">
            <v>26555478.726978999</v>
          </cell>
          <cell r="F84">
            <v>28272781.7612474</v>
          </cell>
          <cell r="G84">
            <v>1717303.0342684016</v>
          </cell>
          <cell r="H84">
            <v>175266.15959806138</v>
          </cell>
          <cell r="I84">
            <v>186600.35962423283</v>
          </cell>
          <cell r="J84">
            <v>11334.200026171457</v>
          </cell>
          <cell r="K84">
            <v>0</v>
          </cell>
          <cell r="L84">
            <v>0</v>
          </cell>
          <cell r="M84">
            <v>0</v>
          </cell>
          <cell r="N84">
            <v>2893.1595980613783</v>
          </cell>
          <cell r="O84">
            <v>41610.359624232835</v>
          </cell>
          <cell r="P84">
            <v>38717.200026171457</v>
          </cell>
        </row>
        <row r="85">
          <cell r="A85" t="str">
            <v>EATON</v>
          </cell>
          <cell r="B85">
            <v>241077</v>
          </cell>
          <cell r="C85">
            <v>257096</v>
          </cell>
          <cell r="D85">
            <v>16019</v>
          </cell>
          <cell r="E85">
            <v>39503934.966565154</v>
          </cell>
          <cell r="F85">
            <v>41804169.044748001</v>
          </cell>
          <cell r="G85">
            <v>2300234.0781828463</v>
          </cell>
          <cell r="H85">
            <v>260725.97077933</v>
          </cell>
          <cell r="I85">
            <v>275907.5156953368</v>
          </cell>
          <cell r="J85">
            <v>15181.544916006795</v>
          </cell>
          <cell r="K85">
            <v>0</v>
          </cell>
          <cell r="L85">
            <v>0</v>
          </cell>
          <cell r="M85">
            <v>0</v>
          </cell>
          <cell r="N85">
            <v>19648.970779330004</v>
          </cell>
          <cell r="O85">
            <v>18811.515695336799</v>
          </cell>
          <cell r="P85">
            <v>-837.45508399320533</v>
          </cell>
        </row>
        <row r="86">
          <cell r="A86" t="str">
            <v>EFFINGHAM</v>
          </cell>
          <cell r="B86">
            <v>933577</v>
          </cell>
          <cell r="C86">
            <v>901415</v>
          </cell>
          <cell r="D86">
            <v>-32162</v>
          </cell>
          <cell r="E86">
            <v>70562672.487786457</v>
          </cell>
          <cell r="F86">
            <v>81965860.421768695</v>
          </cell>
          <cell r="G86">
            <v>11403187.933982238</v>
          </cell>
          <cell r="H86">
            <v>465713.6384193906</v>
          </cell>
          <cell r="I86">
            <v>540974.67878367344</v>
          </cell>
          <cell r="J86">
            <v>75261.040364282846</v>
          </cell>
          <cell r="K86">
            <v>467863.3615806094</v>
          </cell>
          <cell r="L86">
            <v>360440.32121632656</v>
          </cell>
          <cell r="M86">
            <v>-107423.04036428285</v>
          </cell>
          <cell r="N86">
            <v>0</v>
          </cell>
          <cell r="O86">
            <v>0</v>
          </cell>
          <cell r="P86">
            <v>0</v>
          </cell>
        </row>
        <row r="87">
          <cell r="A87" t="str">
            <v>ELLSWORTH</v>
          </cell>
          <cell r="B87">
            <v>66471</v>
          </cell>
          <cell r="C87">
            <v>59143</v>
          </cell>
          <cell r="D87">
            <v>-7328</v>
          </cell>
          <cell r="E87">
            <v>6097697.0604702551</v>
          </cell>
          <cell r="F87">
            <v>6767262.7536606397</v>
          </cell>
          <cell r="G87">
            <v>669565.69319038466</v>
          </cell>
          <cell r="H87">
            <v>40244.800599103684</v>
          </cell>
          <cell r="I87">
            <v>44663.934174160218</v>
          </cell>
          <cell r="J87">
            <v>4419.133575056534</v>
          </cell>
          <cell r="K87">
            <v>26226.199400896316</v>
          </cell>
          <cell r="L87">
            <v>14479.065825839782</v>
          </cell>
          <cell r="M87">
            <v>-11747.133575056534</v>
          </cell>
          <cell r="N87">
            <v>0</v>
          </cell>
          <cell r="O87">
            <v>0</v>
          </cell>
          <cell r="P87">
            <v>0</v>
          </cell>
        </row>
        <row r="88">
          <cell r="A88" t="str">
            <v>ENFIELD</v>
          </cell>
          <cell r="B88">
            <v>2707868</v>
          </cell>
          <cell r="C88">
            <v>2573760</v>
          </cell>
          <cell r="D88">
            <v>-134108</v>
          </cell>
          <cell r="E88">
            <v>222704860.27437642</v>
          </cell>
          <cell r="F88">
            <v>230582194.119697</v>
          </cell>
          <cell r="G88">
            <v>7877333.8453205824</v>
          </cell>
          <cell r="H88">
            <v>1469852.0778108845</v>
          </cell>
          <cell r="I88">
            <v>1521842.48119</v>
          </cell>
          <cell r="J88">
            <v>51990.403379115509</v>
          </cell>
          <cell r="K88">
            <v>1238015.9221891158</v>
          </cell>
          <cell r="L88">
            <v>1051917.51881</v>
          </cell>
          <cell r="M88">
            <v>-186098.40337911574</v>
          </cell>
          <cell r="N88">
            <v>0</v>
          </cell>
          <cell r="O88">
            <v>0</v>
          </cell>
          <cell r="P88">
            <v>0</v>
          </cell>
        </row>
        <row r="89">
          <cell r="A89" t="str">
            <v>EPPING</v>
          </cell>
          <cell r="B89">
            <v>4144485</v>
          </cell>
          <cell r="C89">
            <v>4244984</v>
          </cell>
          <cell r="D89">
            <v>100499</v>
          </cell>
          <cell r="E89">
            <v>240470436.2631579</v>
          </cell>
          <cell r="F89">
            <v>284417210.08691603</v>
          </cell>
          <cell r="G89">
            <v>43946773.823758125</v>
          </cell>
          <cell r="H89">
            <v>1587104.8793368421</v>
          </cell>
          <cell r="I89">
            <v>1877153.5865736457</v>
          </cell>
          <cell r="J89">
            <v>290048.7072368036</v>
          </cell>
          <cell r="K89">
            <v>2557380.1206631577</v>
          </cell>
          <cell r="L89">
            <v>2367830.4134263545</v>
          </cell>
          <cell r="M89">
            <v>-189549.70723680314</v>
          </cell>
          <cell r="N89">
            <v>0</v>
          </cell>
          <cell r="O89">
            <v>0</v>
          </cell>
          <cell r="P89">
            <v>0</v>
          </cell>
        </row>
        <row r="90">
          <cell r="A90" t="str">
            <v>EPSOM</v>
          </cell>
          <cell r="B90">
            <v>2605871</v>
          </cell>
          <cell r="C90">
            <v>2660017</v>
          </cell>
          <cell r="D90">
            <v>54146</v>
          </cell>
          <cell r="E90">
            <v>158511939.00960204</v>
          </cell>
          <cell r="F90">
            <v>192489180.95013601</v>
          </cell>
          <cell r="G90">
            <v>33977241.940533966</v>
          </cell>
          <cell r="H90">
            <v>1046178.7974633735</v>
          </cell>
          <cell r="I90">
            <v>1270428.5942708976</v>
          </cell>
          <cell r="J90">
            <v>224249.79680752405</v>
          </cell>
          <cell r="K90">
            <v>1559692.2025366267</v>
          </cell>
          <cell r="L90">
            <v>1389588.4057291024</v>
          </cell>
          <cell r="M90">
            <v>-170103.79680752428</v>
          </cell>
          <cell r="N90">
            <v>0</v>
          </cell>
          <cell r="O90">
            <v>0</v>
          </cell>
          <cell r="P90">
            <v>0</v>
          </cell>
        </row>
        <row r="91">
          <cell r="A91" t="str">
            <v>ERROL</v>
          </cell>
          <cell r="B91">
            <v>195396</v>
          </cell>
          <cell r="C91">
            <v>191932</v>
          </cell>
          <cell r="D91">
            <v>-3464</v>
          </cell>
          <cell r="E91">
            <v>42007463.957831323</v>
          </cell>
          <cell r="F91">
            <v>38668440.097178698</v>
          </cell>
          <cell r="G91">
            <v>-3339023.8606526256</v>
          </cell>
          <cell r="H91">
            <v>277249.26212168671</v>
          </cell>
          <cell r="I91">
            <v>255211.70464137939</v>
          </cell>
          <cell r="J91">
            <v>-22037.557480307325</v>
          </cell>
          <cell r="K91">
            <v>0</v>
          </cell>
          <cell r="L91">
            <v>0</v>
          </cell>
          <cell r="M91">
            <v>0</v>
          </cell>
          <cell r="N91">
            <v>81853.262121686712</v>
          </cell>
          <cell r="O91">
            <v>63279.704641379387</v>
          </cell>
          <cell r="P91">
            <v>-18573.557480307325</v>
          </cell>
        </row>
        <row r="92">
          <cell r="A92" t="str">
            <v>ERVING'S GRANT</v>
          </cell>
          <cell r="D92">
            <v>0</v>
          </cell>
          <cell r="E92">
            <v>50211</v>
          </cell>
          <cell r="F92">
            <v>54228</v>
          </cell>
          <cell r="G92">
            <v>4017</v>
          </cell>
          <cell r="H92">
            <v>331.39260000000002</v>
          </cell>
          <cell r="I92">
            <v>357.90479999999997</v>
          </cell>
          <cell r="J92">
            <v>26.51219999999995</v>
          </cell>
          <cell r="K92">
            <v>0</v>
          </cell>
          <cell r="L92">
            <v>0</v>
          </cell>
          <cell r="M92">
            <v>0</v>
          </cell>
          <cell r="N92">
            <v>331.39260000000002</v>
          </cell>
          <cell r="O92">
            <v>357.90480000000002</v>
          </cell>
          <cell r="P92">
            <v>26.512200000000007</v>
          </cell>
        </row>
        <row r="93">
          <cell r="A93" t="str">
            <v>EXETER</v>
          </cell>
          <cell r="B93">
            <v>9155488</v>
          </cell>
          <cell r="C93">
            <v>9557183</v>
          </cell>
          <cell r="D93">
            <v>401695</v>
          </cell>
          <cell r="E93">
            <v>805094299.87878788</v>
          </cell>
          <cell r="F93">
            <v>913517393.01536298</v>
          </cell>
          <cell r="G93">
            <v>108423093.1365751</v>
          </cell>
          <cell r="H93">
            <v>5313622.3792000003</v>
          </cell>
          <cell r="I93">
            <v>6029214.793901396</v>
          </cell>
          <cell r="J93">
            <v>715592.41470139567</v>
          </cell>
          <cell r="K93">
            <v>3841865.6208000006</v>
          </cell>
          <cell r="L93">
            <v>3527968.206098604</v>
          </cell>
          <cell r="M93">
            <v>-313897.4147013966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FARMINGTON</v>
          </cell>
          <cell r="B94">
            <v>5950621</v>
          </cell>
          <cell r="C94">
            <v>5910716</v>
          </cell>
          <cell r="D94">
            <v>-39905</v>
          </cell>
          <cell r="E94">
            <v>192276883.45072958</v>
          </cell>
          <cell r="F94">
            <v>217668121.83221599</v>
          </cell>
          <cell r="G94">
            <v>25391238.381486416</v>
          </cell>
          <cell r="H94">
            <v>1269027.4307748151</v>
          </cell>
          <cell r="I94">
            <v>1436609.6040926254</v>
          </cell>
          <cell r="J94">
            <v>167582.17331781029</v>
          </cell>
          <cell r="K94">
            <v>4681593.5692251846</v>
          </cell>
          <cell r="L94">
            <v>4474106.3959073741</v>
          </cell>
          <cell r="M94">
            <v>-207487.17331781052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FITZWILLIAM</v>
          </cell>
          <cell r="B95">
            <v>1576739</v>
          </cell>
          <cell r="C95">
            <v>1613755</v>
          </cell>
          <cell r="D95">
            <v>37016</v>
          </cell>
          <cell r="E95">
            <v>111817254.7240717</v>
          </cell>
          <cell r="F95">
            <v>116302127.707688</v>
          </cell>
          <cell r="G95">
            <v>4484872.9836163074</v>
          </cell>
          <cell r="H95">
            <v>737993.88117887324</v>
          </cell>
          <cell r="I95">
            <v>767594.04287074076</v>
          </cell>
          <cell r="J95">
            <v>29600.161691867514</v>
          </cell>
          <cell r="K95">
            <v>838745.11882112687</v>
          </cell>
          <cell r="L95">
            <v>846160.95712925924</v>
          </cell>
          <cell r="M95">
            <v>7415.83830813237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FRANCESTOWN</v>
          </cell>
          <cell r="B96">
            <v>1154970</v>
          </cell>
          <cell r="C96">
            <v>1210012</v>
          </cell>
          <cell r="D96">
            <v>55042</v>
          </cell>
          <cell r="E96">
            <v>96332673.002919912</v>
          </cell>
          <cell r="F96">
            <v>115605311.40838499</v>
          </cell>
          <cell r="G96">
            <v>19272638.405465081</v>
          </cell>
          <cell r="H96">
            <v>635795.64181927138</v>
          </cell>
          <cell r="I96">
            <v>762995.05529534095</v>
          </cell>
          <cell r="J96">
            <v>127199.41347606957</v>
          </cell>
          <cell r="K96">
            <v>519174.35818072851</v>
          </cell>
          <cell r="L96">
            <v>447016.94470465905</v>
          </cell>
          <cell r="M96">
            <v>-72157.413476069458</v>
          </cell>
          <cell r="N96">
            <v>0</v>
          </cell>
          <cell r="O96">
            <v>0</v>
          </cell>
          <cell r="P96">
            <v>0</v>
          </cell>
        </row>
        <row r="97">
          <cell r="A97" t="str">
            <v>FRANCONIA</v>
          </cell>
          <cell r="B97">
            <v>649278</v>
          </cell>
          <cell r="C97">
            <v>675490</v>
          </cell>
          <cell r="D97">
            <v>26212</v>
          </cell>
          <cell r="E97">
            <v>108818150.378519</v>
          </cell>
          <cell r="F97">
            <v>109497430.953796</v>
          </cell>
          <cell r="G97">
            <v>679280.57527700067</v>
          </cell>
          <cell r="H97">
            <v>718199.79249822535</v>
          </cell>
          <cell r="I97">
            <v>722683.04429505358</v>
          </cell>
          <cell r="J97">
            <v>4483.2517968282336</v>
          </cell>
          <cell r="K97">
            <v>0</v>
          </cell>
          <cell r="L97">
            <v>0</v>
          </cell>
          <cell r="M97">
            <v>0</v>
          </cell>
          <cell r="N97">
            <v>68921.792498225346</v>
          </cell>
          <cell r="O97">
            <v>47193.04429505358</v>
          </cell>
          <cell r="P97">
            <v>-21728.748203171766</v>
          </cell>
        </row>
        <row r="98">
          <cell r="A98" t="str">
            <v>FRANKLIN</v>
          </cell>
          <cell r="B98">
            <v>6934918</v>
          </cell>
          <cell r="C98">
            <v>6976293</v>
          </cell>
          <cell r="D98">
            <v>41375</v>
          </cell>
          <cell r="E98">
            <v>282017105.40639699</v>
          </cell>
          <cell r="F98">
            <v>294586813.969064</v>
          </cell>
          <cell r="G98">
            <v>12569708.562667012</v>
          </cell>
          <cell r="H98">
            <v>1861312.8956822201</v>
          </cell>
          <cell r="I98">
            <v>1944272.9721958223</v>
          </cell>
          <cell r="J98">
            <v>82960.076513602166</v>
          </cell>
          <cell r="K98">
            <v>5073605.1043177806</v>
          </cell>
          <cell r="L98">
            <v>5032020.0278041773</v>
          </cell>
          <cell r="M98">
            <v>-41585.07651360333</v>
          </cell>
          <cell r="N98">
            <v>0</v>
          </cell>
          <cell r="O98">
            <v>0</v>
          </cell>
          <cell r="P98">
            <v>0</v>
          </cell>
        </row>
        <row r="99">
          <cell r="A99" t="str">
            <v>FREEDOM</v>
          </cell>
          <cell r="B99">
            <v>711488</v>
          </cell>
          <cell r="C99">
            <v>633907</v>
          </cell>
          <cell r="D99">
            <v>-77581</v>
          </cell>
          <cell r="E99">
            <v>182223935.7281673</v>
          </cell>
          <cell r="F99">
            <v>191059042.926402</v>
          </cell>
          <cell r="G99">
            <v>8835107.1982347071</v>
          </cell>
          <cell r="H99">
            <v>1202677.9758059043</v>
          </cell>
          <cell r="I99">
            <v>1260989.6833142531</v>
          </cell>
          <cell r="J99">
            <v>58311.70750834886</v>
          </cell>
          <cell r="K99">
            <v>0</v>
          </cell>
          <cell r="L99">
            <v>0</v>
          </cell>
          <cell r="M99">
            <v>0</v>
          </cell>
          <cell r="N99">
            <v>491189.97580590425</v>
          </cell>
          <cell r="O99">
            <v>627082.68331425311</v>
          </cell>
          <cell r="P99">
            <v>135892.70750834886</v>
          </cell>
        </row>
        <row r="100">
          <cell r="A100" t="str">
            <v>FREMONT</v>
          </cell>
          <cell r="B100">
            <v>2406395</v>
          </cell>
          <cell r="C100">
            <v>2558669</v>
          </cell>
          <cell r="D100">
            <v>152274</v>
          </cell>
          <cell r="E100">
            <v>169765991.42583096</v>
          </cell>
          <cell r="F100">
            <v>197533259.792577</v>
          </cell>
          <cell r="G100">
            <v>27767268.366746038</v>
          </cell>
          <cell r="H100">
            <v>1120455.5434104844</v>
          </cell>
          <cell r="I100">
            <v>1303719.5146310083</v>
          </cell>
          <cell r="J100">
            <v>183263.97122052382</v>
          </cell>
          <cell r="K100">
            <v>1285939.4565895158</v>
          </cell>
          <cell r="L100">
            <v>1254949.4853689917</v>
          </cell>
          <cell r="M100">
            <v>-30989.97122052405</v>
          </cell>
          <cell r="N100">
            <v>0</v>
          </cell>
          <cell r="O100">
            <v>0</v>
          </cell>
          <cell r="P100">
            <v>0</v>
          </cell>
        </row>
        <row r="101">
          <cell r="A101" t="str">
            <v>GILFORD</v>
          </cell>
          <cell r="B101">
            <v>4665499</v>
          </cell>
          <cell r="C101">
            <v>4816467</v>
          </cell>
          <cell r="D101">
            <v>150968</v>
          </cell>
          <cell r="E101">
            <v>678513700.32437122</v>
          </cell>
          <cell r="F101">
            <v>788453105.33615303</v>
          </cell>
          <cell r="G101">
            <v>109939405.01178181</v>
          </cell>
          <cell r="H101">
            <v>4478190.4221408498</v>
          </cell>
          <cell r="I101">
            <v>5203790.4952186095</v>
          </cell>
          <cell r="J101">
            <v>725600.07307775971</v>
          </cell>
          <cell r="K101">
            <v>187308.57785915025</v>
          </cell>
          <cell r="L101">
            <v>0</v>
          </cell>
          <cell r="M101">
            <v>-187308.57785915025</v>
          </cell>
          <cell r="N101">
            <v>0</v>
          </cell>
          <cell r="O101">
            <v>387323.49521860946</v>
          </cell>
          <cell r="P101">
            <v>387323.49521860946</v>
          </cell>
        </row>
        <row r="102">
          <cell r="A102" t="str">
            <v>GILMANTON</v>
          </cell>
          <cell r="B102">
            <v>2326388</v>
          </cell>
          <cell r="C102">
            <v>2357232</v>
          </cell>
          <cell r="D102">
            <v>30844</v>
          </cell>
          <cell r="E102">
            <v>176506690.65036428</v>
          </cell>
          <cell r="F102">
            <v>196342517.63311401</v>
          </cell>
          <cell r="G102">
            <v>19835826.98274973</v>
          </cell>
          <cell r="H102">
            <v>1164944.1582924041</v>
          </cell>
          <cell r="I102">
            <v>1295860.6163785525</v>
          </cell>
          <cell r="J102">
            <v>130916.45808614837</v>
          </cell>
          <cell r="K102">
            <v>1161443.8417075959</v>
          </cell>
          <cell r="L102">
            <v>1061371.3836214475</v>
          </cell>
          <cell r="M102">
            <v>-100072.45808614837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GILSUM</v>
          </cell>
          <cell r="B103">
            <v>512704</v>
          </cell>
          <cell r="C103">
            <v>484123</v>
          </cell>
          <cell r="D103">
            <v>-28581</v>
          </cell>
          <cell r="E103">
            <v>31927791.744634144</v>
          </cell>
          <cell r="F103">
            <v>31622456.118666202</v>
          </cell>
          <cell r="G103">
            <v>-305335.62596794218</v>
          </cell>
          <cell r="H103">
            <v>210723.42551458534</v>
          </cell>
          <cell r="I103">
            <v>208708.21038319691</v>
          </cell>
          <cell r="J103">
            <v>-2015.2151313884242</v>
          </cell>
          <cell r="K103">
            <v>301980.57448541466</v>
          </cell>
          <cell r="L103">
            <v>275414.78961680306</v>
          </cell>
          <cell r="M103">
            <v>-26565.784868611605</v>
          </cell>
          <cell r="N103">
            <v>0</v>
          </cell>
          <cell r="O103">
            <v>0</v>
          </cell>
          <cell r="P103">
            <v>0</v>
          </cell>
        </row>
        <row r="104">
          <cell r="A104" t="str">
            <v>GOFFSTOWN</v>
          </cell>
          <cell r="B104">
            <v>9758077</v>
          </cell>
          <cell r="C104">
            <v>10030083</v>
          </cell>
          <cell r="D104">
            <v>272006</v>
          </cell>
          <cell r="E104">
            <v>676186728.52017939</v>
          </cell>
          <cell r="F104">
            <v>780770755.08993399</v>
          </cell>
          <cell r="G104">
            <v>104584026.5697546</v>
          </cell>
          <cell r="H104">
            <v>4462832.4082331844</v>
          </cell>
          <cell r="I104">
            <v>5153086.9835935645</v>
          </cell>
          <cell r="J104">
            <v>690254.57536038011</v>
          </cell>
          <cell r="K104">
            <v>5295244.5917668166</v>
          </cell>
          <cell r="L104">
            <v>4876996.0164064355</v>
          </cell>
          <cell r="M104">
            <v>-418248.57536038104</v>
          </cell>
          <cell r="N104">
            <v>0</v>
          </cell>
          <cell r="O104">
            <v>0</v>
          </cell>
          <cell r="P104">
            <v>0</v>
          </cell>
        </row>
        <row r="105">
          <cell r="A105" t="str">
            <v>GORHAM</v>
          </cell>
          <cell r="B105">
            <v>2165032</v>
          </cell>
          <cell r="C105">
            <v>2057584</v>
          </cell>
          <cell r="D105">
            <v>-107448</v>
          </cell>
          <cell r="E105">
            <v>143676452.75674</v>
          </cell>
          <cell r="F105">
            <v>162671271.26116601</v>
          </cell>
          <cell r="G105">
            <v>18994818.504426003</v>
          </cell>
          <cell r="H105">
            <v>948264.58819448401</v>
          </cell>
          <cell r="I105">
            <v>1073630.3903236955</v>
          </cell>
          <cell r="J105">
            <v>125365.80212921149</v>
          </cell>
          <cell r="K105">
            <v>1216767.4118055161</v>
          </cell>
          <cell r="L105">
            <v>983953.60967630451</v>
          </cell>
          <cell r="M105">
            <v>-232813.8021292116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GOSHEN</v>
          </cell>
          <cell r="B106">
            <v>691499</v>
          </cell>
          <cell r="C106">
            <v>639933</v>
          </cell>
          <cell r="D106">
            <v>-51566</v>
          </cell>
          <cell r="E106">
            <v>36235313.402075261</v>
          </cell>
          <cell r="F106">
            <v>39362904.105082199</v>
          </cell>
          <cell r="G106">
            <v>3127590.7030069381</v>
          </cell>
          <cell r="H106">
            <v>239153.06845369673</v>
          </cell>
          <cell r="I106">
            <v>259795.16709354249</v>
          </cell>
          <cell r="J106">
            <v>20642.098639845761</v>
          </cell>
          <cell r="K106">
            <v>452345.93154630333</v>
          </cell>
          <cell r="L106">
            <v>380137.83290645748</v>
          </cell>
          <cell r="M106">
            <v>-72208.098639845848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GRAFTON</v>
          </cell>
          <cell r="B107">
            <v>807983</v>
          </cell>
          <cell r="C107">
            <v>845869</v>
          </cell>
          <cell r="D107">
            <v>37886</v>
          </cell>
          <cell r="E107">
            <v>51692718.86157988</v>
          </cell>
          <cell r="F107">
            <v>53485931.4154009</v>
          </cell>
          <cell r="G107">
            <v>1793212.5538210198</v>
          </cell>
          <cell r="H107">
            <v>341171.94448642718</v>
          </cell>
          <cell r="I107">
            <v>353007.1473416459</v>
          </cell>
          <cell r="J107">
            <v>11835.202855218726</v>
          </cell>
          <cell r="K107">
            <v>466811.05551357282</v>
          </cell>
          <cell r="L107">
            <v>492861.8526583541</v>
          </cell>
          <cell r="M107">
            <v>26050.797144781274</v>
          </cell>
          <cell r="N107">
            <v>0</v>
          </cell>
          <cell r="O107">
            <v>0</v>
          </cell>
          <cell r="P107">
            <v>0</v>
          </cell>
        </row>
        <row r="108">
          <cell r="A108" t="str">
            <v>GRANTHAM</v>
          </cell>
          <cell r="B108">
            <v>1130122</v>
          </cell>
          <cell r="C108">
            <v>1175987</v>
          </cell>
          <cell r="D108">
            <v>45865</v>
          </cell>
          <cell r="E108">
            <v>248231246.24985772</v>
          </cell>
          <cell r="F108">
            <v>265668592.93520999</v>
          </cell>
          <cell r="G108">
            <v>17437346.685352266</v>
          </cell>
          <cell r="H108">
            <v>1638326.2252490609</v>
          </cell>
          <cell r="I108">
            <v>1753412.7133723858</v>
          </cell>
          <cell r="J108">
            <v>115086.48812332493</v>
          </cell>
          <cell r="K108">
            <v>0</v>
          </cell>
          <cell r="L108">
            <v>0</v>
          </cell>
          <cell r="M108">
            <v>0</v>
          </cell>
          <cell r="N108">
            <v>508204.2252490609</v>
          </cell>
          <cell r="O108">
            <v>577425.71337238583</v>
          </cell>
          <cell r="P108">
            <v>69221.488123324933</v>
          </cell>
        </row>
        <row r="109">
          <cell r="A109" t="str">
            <v>GREEN'S GRANT</v>
          </cell>
          <cell r="D109">
            <v>0</v>
          </cell>
          <cell r="E109">
            <v>2400839.2649903288</v>
          </cell>
          <cell r="F109">
            <v>2639894.4602243002</v>
          </cell>
          <cell r="G109">
            <v>239055.19523397135</v>
          </cell>
          <cell r="H109">
            <v>15845.53914893617</v>
          </cell>
          <cell r="I109">
            <v>17423.303437480379</v>
          </cell>
          <cell r="J109">
            <v>1577.7642885442092</v>
          </cell>
          <cell r="K109">
            <v>0</v>
          </cell>
          <cell r="L109">
            <v>0</v>
          </cell>
          <cell r="M109">
            <v>0</v>
          </cell>
          <cell r="N109">
            <v>15845.53914893617</v>
          </cell>
          <cell r="O109">
            <v>17423.303437480379</v>
          </cell>
          <cell r="P109">
            <v>1577.7642885442092</v>
          </cell>
        </row>
        <row r="110">
          <cell r="A110" t="str">
            <v>GREENFIELD</v>
          </cell>
          <cell r="B110">
            <v>1209231</v>
          </cell>
          <cell r="C110">
            <v>1347617</v>
          </cell>
          <cell r="D110">
            <v>138386</v>
          </cell>
          <cell r="E110">
            <v>71333457.277501255</v>
          </cell>
          <cell r="F110">
            <v>84600575.670861304</v>
          </cell>
          <cell r="G110">
            <v>13267118.393360049</v>
          </cell>
          <cell r="H110">
            <v>470800.8180315083</v>
          </cell>
          <cell r="I110">
            <v>558363.79942768451</v>
          </cell>
          <cell r="J110">
            <v>87562.981396176212</v>
          </cell>
          <cell r="K110">
            <v>738430.18196849176</v>
          </cell>
          <cell r="L110">
            <v>789253.20057231549</v>
          </cell>
          <cell r="M110">
            <v>50823.01860382373</v>
          </cell>
          <cell r="N110">
            <v>0</v>
          </cell>
          <cell r="O110">
            <v>0</v>
          </cell>
          <cell r="P110">
            <v>0</v>
          </cell>
        </row>
        <row r="111">
          <cell r="A111" t="str">
            <v>GREENLAND</v>
          </cell>
          <cell r="B111">
            <v>1925472</v>
          </cell>
          <cell r="C111">
            <v>2034519</v>
          </cell>
          <cell r="D111">
            <v>109047</v>
          </cell>
          <cell r="E111">
            <v>301788734.4062686</v>
          </cell>
          <cell r="F111">
            <v>363980472.08743</v>
          </cell>
          <cell r="G111">
            <v>62191737.681161404</v>
          </cell>
          <cell r="H111">
            <v>1991805.6470813728</v>
          </cell>
          <cell r="I111">
            <v>2402271.115777038</v>
          </cell>
          <cell r="J111">
            <v>410465.46869566524</v>
          </cell>
          <cell r="K111">
            <v>0</v>
          </cell>
          <cell r="L111">
            <v>0</v>
          </cell>
          <cell r="M111">
            <v>0</v>
          </cell>
          <cell r="N111">
            <v>66333.647081372794</v>
          </cell>
          <cell r="O111">
            <v>367752.11577703804</v>
          </cell>
          <cell r="P111">
            <v>301418.46869566524</v>
          </cell>
        </row>
        <row r="112">
          <cell r="A112" t="str">
            <v>GREENVILLE</v>
          </cell>
          <cell r="B112">
            <v>1737777</v>
          </cell>
          <cell r="C112">
            <v>1735082</v>
          </cell>
          <cell r="D112">
            <v>-2695</v>
          </cell>
          <cell r="E112">
            <v>53069756.652840309</v>
          </cell>
          <cell r="F112">
            <v>60467715.935800999</v>
          </cell>
          <cell r="G112">
            <v>7397959.2829606906</v>
          </cell>
          <cell r="H112">
            <v>350260.39390874602</v>
          </cell>
          <cell r="I112">
            <v>399086.9251762866</v>
          </cell>
          <cell r="J112">
            <v>48826.531267540588</v>
          </cell>
          <cell r="K112">
            <v>1387516.6060912539</v>
          </cell>
          <cell r="L112">
            <v>1335995.0748237134</v>
          </cell>
          <cell r="M112">
            <v>-51521.531267540529</v>
          </cell>
          <cell r="N112">
            <v>0</v>
          </cell>
          <cell r="O112">
            <v>0</v>
          </cell>
          <cell r="P112">
            <v>0</v>
          </cell>
        </row>
        <row r="113">
          <cell r="A113" t="str">
            <v>GROTON</v>
          </cell>
          <cell r="B113">
            <v>419113</v>
          </cell>
          <cell r="C113">
            <v>430902</v>
          </cell>
          <cell r="D113">
            <v>11789</v>
          </cell>
          <cell r="E113">
            <v>22399943.135263119</v>
          </cell>
          <cell r="F113">
            <v>23483672.827216402</v>
          </cell>
          <cell r="G113">
            <v>1083729.6919532828</v>
          </cell>
          <cell r="H113">
            <v>147839.62469273657</v>
          </cell>
          <cell r="I113">
            <v>154992.24065962824</v>
          </cell>
          <cell r="J113">
            <v>7152.6159668916662</v>
          </cell>
          <cell r="K113">
            <v>271273.37530726346</v>
          </cell>
          <cell r="L113">
            <v>275909.75934037176</v>
          </cell>
          <cell r="M113">
            <v>4636.3840331083047</v>
          </cell>
          <cell r="N113">
            <v>0</v>
          </cell>
          <cell r="O113">
            <v>0</v>
          </cell>
          <cell r="P113">
            <v>0</v>
          </cell>
        </row>
        <row r="114">
          <cell r="A114" t="str">
            <v>HADLEY'S PURCH.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HALE'S LOCATION</v>
          </cell>
          <cell r="B115">
            <v>0</v>
          </cell>
          <cell r="C115">
            <v>0</v>
          </cell>
          <cell r="D115">
            <v>0</v>
          </cell>
          <cell r="E115">
            <v>26798556.909684438</v>
          </cell>
          <cell r="F115">
            <v>30304105.8823529</v>
          </cell>
          <cell r="G115">
            <v>3505548.9726684615</v>
          </cell>
          <cell r="H115">
            <v>176870.47560391729</v>
          </cell>
          <cell r="I115">
            <v>200007.09882352912</v>
          </cell>
          <cell r="J115">
            <v>23136.623219611822</v>
          </cell>
          <cell r="K115">
            <v>0</v>
          </cell>
          <cell r="L115">
            <v>0</v>
          </cell>
          <cell r="M115">
            <v>0</v>
          </cell>
          <cell r="N115">
            <v>176870.47560391726</v>
          </cell>
          <cell r="O115">
            <v>200007.09882352912</v>
          </cell>
          <cell r="P115">
            <v>23136.623219611851</v>
          </cell>
        </row>
        <row r="116">
          <cell r="A116" t="str">
            <v>HAMPSTEAD</v>
          </cell>
          <cell r="B116">
            <v>6567608</v>
          </cell>
          <cell r="C116">
            <v>7041430</v>
          </cell>
          <cell r="D116">
            <v>473822</v>
          </cell>
          <cell r="E116">
            <v>547040840.73790681</v>
          </cell>
          <cell r="F116">
            <v>619826211.71844399</v>
          </cell>
          <cell r="G116">
            <v>72785370.980537176</v>
          </cell>
          <cell r="H116">
            <v>3610469.5488701849</v>
          </cell>
          <cell r="I116">
            <v>4090852.9973417302</v>
          </cell>
          <cell r="J116">
            <v>480383.44847154524</v>
          </cell>
          <cell r="K116">
            <v>2957138.4511298151</v>
          </cell>
          <cell r="L116">
            <v>2950577.0026582698</v>
          </cell>
          <cell r="M116">
            <v>-6561.4484715452418</v>
          </cell>
          <cell r="N116">
            <v>0</v>
          </cell>
          <cell r="O116">
            <v>0</v>
          </cell>
          <cell r="P116">
            <v>0</v>
          </cell>
        </row>
        <row r="117">
          <cell r="A117" t="str">
            <v>HAMPTON</v>
          </cell>
          <cell r="B117">
            <v>8355832</v>
          </cell>
          <cell r="C117">
            <v>8234458</v>
          </cell>
          <cell r="D117">
            <v>-121374</v>
          </cell>
          <cell r="E117">
            <v>1415639334.7482882</v>
          </cell>
          <cell r="F117">
            <v>1658697479.0660801</v>
          </cell>
          <cell r="G117">
            <v>243058144.31779194</v>
          </cell>
          <cell r="H117">
            <v>9343219.6093387026</v>
          </cell>
          <cell r="I117">
            <v>10947403.361836128</v>
          </cell>
          <cell r="J117">
            <v>1604183.7524974253</v>
          </cell>
          <cell r="K117">
            <v>0</v>
          </cell>
          <cell r="L117">
            <v>0</v>
          </cell>
          <cell r="M117">
            <v>0</v>
          </cell>
          <cell r="N117">
            <v>987387.60933870077</v>
          </cell>
          <cell r="O117">
            <v>2712945.3618361279</v>
          </cell>
          <cell r="P117">
            <v>1725557.7524974272</v>
          </cell>
        </row>
        <row r="118">
          <cell r="A118" t="str">
            <v>HAMPTON FALLS</v>
          </cell>
          <cell r="B118">
            <v>1276411</v>
          </cell>
          <cell r="C118">
            <v>1269393</v>
          </cell>
          <cell r="D118">
            <v>-7018</v>
          </cell>
          <cell r="E118">
            <v>228633616.21056214</v>
          </cell>
          <cell r="F118">
            <v>248862239.68305901</v>
          </cell>
          <cell r="G118">
            <v>20228623.472496867</v>
          </cell>
          <cell r="H118">
            <v>1508981.8669897101</v>
          </cell>
          <cell r="I118">
            <v>1642490.7819081894</v>
          </cell>
          <cell r="J118">
            <v>133508.91491847928</v>
          </cell>
          <cell r="K118">
            <v>0</v>
          </cell>
          <cell r="L118">
            <v>0</v>
          </cell>
          <cell r="M118">
            <v>0</v>
          </cell>
          <cell r="N118">
            <v>232570.86698971014</v>
          </cell>
          <cell r="O118">
            <v>373097.78190818941</v>
          </cell>
          <cell r="P118">
            <v>140526.91491847928</v>
          </cell>
        </row>
        <row r="119">
          <cell r="A119" t="str">
            <v>HANCOCK</v>
          </cell>
          <cell r="B119">
            <v>1168780</v>
          </cell>
          <cell r="C119">
            <v>1282084</v>
          </cell>
          <cell r="D119">
            <v>113304</v>
          </cell>
          <cell r="E119">
            <v>119939399.58419792</v>
          </cell>
          <cell r="F119">
            <v>131166938.61166599</v>
          </cell>
          <cell r="G119">
            <v>11227539.02746807</v>
          </cell>
          <cell r="H119">
            <v>791600.03725570627</v>
          </cell>
          <cell r="I119">
            <v>865701.79483699542</v>
          </cell>
          <cell r="J119">
            <v>74101.757581289159</v>
          </cell>
          <cell r="K119">
            <v>377179.96274429373</v>
          </cell>
          <cell r="L119">
            <v>416382.20516300458</v>
          </cell>
          <cell r="M119">
            <v>39202.242418710841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HANOVER</v>
          </cell>
          <cell r="B120">
            <v>4331899</v>
          </cell>
          <cell r="C120">
            <v>4424317</v>
          </cell>
          <cell r="D120">
            <v>92418</v>
          </cell>
          <cell r="E120">
            <v>877774977.66829157</v>
          </cell>
          <cell r="F120">
            <v>979864854.13105094</v>
          </cell>
          <cell r="G120">
            <v>102089876.46275938</v>
          </cell>
          <cell r="H120">
            <v>5793314.852610724</v>
          </cell>
          <cell r="I120">
            <v>6467108.0372649357</v>
          </cell>
          <cell r="J120">
            <v>673793.18465421163</v>
          </cell>
          <cell r="K120">
            <v>0</v>
          </cell>
          <cell r="L120">
            <v>0</v>
          </cell>
          <cell r="M120">
            <v>0</v>
          </cell>
          <cell r="N120">
            <v>1461415.852610724</v>
          </cell>
          <cell r="O120">
            <v>2042791.0372649357</v>
          </cell>
          <cell r="P120">
            <v>581375.18465421163</v>
          </cell>
        </row>
        <row r="121">
          <cell r="A121" t="str">
            <v>HARRISVILLE</v>
          </cell>
          <cell r="B121">
            <v>621132</v>
          </cell>
          <cell r="C121">
            <v>675737</v>
          </cell>
          <cell r="D121">
            <v>54605</v>
          </cell>
          <cell r="E121">
            <v>83803439.568627447</v>
          </cell>
          <cell r="F121">
            <v>88068777.903130904</v>
          </cell>
          <cell r="G121">
            <v>4265338.334503457</v>
          </cell>
          <cell r="H121">
            <v>553102.7011529411</v>
          </cell>
          <cell r="I121">
            <v>581253.93416066398</v>
          </cell>
          <cell r="J121">
            <v>28151.233007722883</v>
          </cell>
          <cell r="K121">
            <v>68029.298847058904</v>
          </cell>
          <cell r="L121">
            <v>94483.065839336021</v>
          </cell>
          <cell r="M121">
            <v>26453.766992277117</v>
          </cell>
          <cell r="N121">
            <v>0</v>
          </cell>
          <cell r="O121">
            <v>0</v>
          </cell>
          <cell r="P121">
            <v>0</v>
          </cell>
        </row>
        <row r="122">
          <cell r="A122" t="str">
            <v>HART'S LOCATION</v>
          </cell>
          <cell r="B122">
            <v>25627</v>
          </cell>
          <cell r="C122">
            <v>29483</v>
          </cell>
          <cell r="D122">
            <v>3856</v>
          </cell>
          <cell r="E122">
            <v>5284409.6261398178</v>
          </cell>
          <cell r="F122">
            <v>7539132.6386778103</v>
          </cell>
          <cell r="G122">
            <v>2254723.0125379926</v>
          </cell>
          <cell r="H122">
            <v>34877.1035325228</v>
          </cell>
          <cell r="I122">
            <v>49758.275415273551</v>
          </cell>
          <cell r="J122">
            <v>14881.17188275075</v>
          </cell>
          <cell r="K122">
            <v>0</v>
          </cell>
          <cell r="L122">
            <v>0</v>
          </cell>
          <cell r="M122">
            <v>0</v>
          </cell>
          <cell r="N122">
            <v>9250.1035325228004</v>
          </cell>
          <cell r="O122">
            <v>20275.275415273551</v>
          </cell>
          <cell r="P122">
            <v>11025.17188275075</v>
          </cell>
        </row>
        <row r="123">
          <cell r="A123" t="str">
            <v>HAVERHILL</v>
          </cell>
          <cell r="B123">
            <v>3709541</v>
          </cell>
          <cell r="C123">
            <v>3619568</v>
          </cell>
          <cell r="D123">
            <v>-89973</v>
          </cell>
          <cell r="E123">
            <v>155832620.94510016</v>
          </cell>
          <cell r="F123">
            <v>182232972.821417</v>
          </cell>
          <cell r="G123">
            <v>26400351.876316845</v>
          </cell>
          <cell r="H123">
            <v>1028495.298237661</v>
          </cell>
          <cell r="I123">
            <v>1202737.6206213522</v>
          </cell>
          <cell r="J123">
            <v>174242.32238369121</v>
          </cell>
          <cell r="K123">
            <v>2681045.7017623391</v>
          </cell>
          <cell r="L123">
            <v>2416830.3793786475</v>
          </cell>
          <cell r="M123">
            <v>-264215.32238369156</v>
          </cell>
          <cell r="N123">
            <v>0</v>
          </cell>
          <cell r="O123">
            <v>0</v>
          </cell>
          <cell r="P123">
            <v>0</v>
          </cell>
        </row>
        <row r="124">
          <cell r="A124" t="str">
            <v>HEBRON</v>
          </cell>
          <cell r="B124">
            <v>258627</v>
          </cell>
          <cell r="C124">
            <v>228222</v>
          </cell>
          <cell r="D124">
            <v>-30405</v>
          </cell>
          <cell r="E124">
            <v>94004233.251089796</v>
          </cell>
          <cell r="F124">
            <v>124531756.921703</v>
          </cell>
          <cell r="G124">
            <v>30527523.670613199</v>
          </cell>
          <cell r="H124">
            <v>620427.93945719267</v>
          </cell>
          <cell r="I124">
            <v>821909.59568323975</v>
          </cell>
          <cell r="J124">
            <v>201481.65622604708</v>
          </cell>
          <cell r="K124">
            <v>0</v>
          </cell>
          <cell r="L124">
            <v>0</v>
          </cell>
          <cell r="M124">
            <v>0</v>
          </cell>
          <cell r="N124">
            <v>361800.93945719267</v>
          </cell>
          <cell r="O124">
            <v>593687.59568323975</v>
          </cell>
          <cell r="P124">
            <v>231886.65622604708</v>
          </cell>
        </row>
        <row r="125">
          <cell r="A125" t="str">
            <v>HENNIKER</v>
          </cell>
          <cell r="B125">
            <v>3431706</v>
          </cell>
          <cell r="C125">
            <v>3366823</v>
          </cell>
          <cell r="D125">
            <v>-64883</v>
          </cell>
          <cell r="E125">
            <v>198336508.14109668</v>
          </cell>
          <cell r="F125">
            <v>213873782.60837501</v>
          </cell>
          <cell r="G125">
            <v>15537274.467278332</v>
          </cell>
          <cell r="H125">
            <v>1309020.9537312381</v>
          </cell>
          <cell r="I125">
            <v>1411566.9652152751</v>
          </cell>
          <cell r="J125">
            <v>102546.01148403692</v>
          </cell>
          <cell r="K125">
            <v>2122685.0462687621</v>
          </cell>
          <cell r="L125">
            <v>1955256.0347847249</v>
          </cell>
          <cell r="M125">
            <v>-167429.01148403715</v>
          </cell>
          <cell r="N125">
            <v>0</v>
          </cell>
          <cell r="O125">
            <v>0</v>
          </cell>
          <cell r="P125">
            <v>0</v>
          </cell>
        </row>
        <row r="126">
          <cell r="A126" t="str">
            <v>HILL</v>
          </cell>
          <cell r="B126">
            <v>730523</v>
          </cell>
          <cell r="C126">
            <v>721026</v>
          </cell>
          <cell r="D126">
            <v>-9497</v>
          </cell>
          <cell r="E126">
            <v>45401338.933268547</v>
          </cell>
          <cell r="F126">
            <v>51109640.5209461</v>
          </cell>
          <cell r="G126">
            <v>5708301.5876775533</v>
          </cell>
          <cell r="H126">
            <v>299648.83695957239</v>
          </cell>
          <cell r="I126">
            <v>337323.62743824424</v>
          </cell>
          <cell r="J126">
            <v>37674.790478671843</v>
          </cell>
          <cell r="K126">
            <v>430874.16304042761</v>
          </cell>
          <cell r="L126">
            <v>383702.37256175576</v>
          </cell>
          <cell r="M126">
            <v>-47171.790478671843</v>
          </cell>
          <cell r="N126">
            <v>0</v>
          </cell>
          <cell r="O126">
            <v>0</v>
          </cell>
          <cell r="P126">
            <v>0</v>
          </cell>
        </row>
        <row r="127">
          <cell r="A127" t="str">
            <v>HILLSBORO</v>
          </cell>
          <cell r="B127">
            <v>4775895</v>
          </cell>
          <cell r="C127">
            <v>5050329</v>
          </cell>
          <cell r="D127">
            <v>274434</v>
          </cell>
          <cell r="E127">
            <v>211979028.77867615</v>
          </cell>
          <cell r="F127">
            <v>245431256.74411801</v>
          </cell>
          <cell r="G127">
            <v>33452227.965441853</v>
          </cell>
          <cell r="H127">
            <v>1399061.5899392625</v>
          </cell>
          <cell r="I127">
            <v>1619846.2945111787</v>
          </cell>
          <cell r="J127">
            <v>220784.70457191626</v>
          </cell>
          <cell r="K127">
            <v>3376833.4100607373</v>
          </cell>
          <cell r="L127">
            <v>3430482.7054888215</v>
          </cell>
          <cell r="M127">
            <v>53649.29542808421</v>
          </cell>
          <cell r="N127">
            <v>0</v>
          </cell>
          <cell r="O127">
            <v>0</v>
          </cell>
          <cell r="P127">
            <v>0</v>
          </cell>
        </row>
        <row r="128">
          <cell r="A128" t="str">
            <v>HINSDALE</v>
          </cell>
          <cell r="B128">
            <v>3553500</v>
          </cell>
          <cell r="C128">
            <v>3665804</v>
          </cell>
          <cell r="D128">
            <v>112304</v>
          </cell>
          <cell r="E128">
            <v>138885381.33073553</v>
          </cell>
          <cell r="F128">
            <v>147348676.35816699</v>
          </cell>
          <cell r="G128">
            <v>8463295.0274314582</v>
          </cell>
          <cell r="H128">
            <v>916643.51678285457</v>
          </cell>
          <cell r="I128">
            <v>972501.26396390214</v>
          </cell>
          <cell r="J128">
            <v>55857.747181047569</v>
          </cell>
          <cell r="K128">
            <v>2636856.4832171453</v>
          </cell>
          <cell r="L128">
            <v>2693302.7360360976</v>
          </cell>
          <cell r="M128">
            <v>56446.252818952315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HOLDERNESS</v>
          </cell>
          <cell r="B129">
            <v>1464731</v>
          </cell>
          <cell r="C129">
            <v>1467362</v>
          </cell>
          <cell r="D129">
            <v>2631</v>
          </cell>
          <cell r="E129">
            <v>270875231.48787582</v>
          </cell>
          <cell r="F129">
            <v>321456456.91151202</v>
          </cell>
          <cell r="G129">
            <v>50581225.423636198</v>
          </cell>
          <cell r="H129">
            <v>1787776.5278199804</v>
          </cell>
          <cell r="I129">
            <v>2121612.6156159793</v>
          </cell>
          <cell r="J129">
            <v>333836.0877959989</v>
          </cell>
          <cell r="K129">
            <v>0</v>
          </cell>
          <cell r="L129">
            <v>0</v>
          </cell>
          <cell r="M129">
            <v>0</v>
          </cell>
          <cell r="N129">
            <v>323045.5278199804</v>
          </cell>
          <cell r="O129">
            <v>654250.6156159793</v>
          </cell>
          <cell r="P129">
            <v>331205.0877959989</v>
          </cell>
        </row>
        <row r="130">
          <cell r="A130" t="str">
            <v>HOLLIS</v>
          </cell>
          <cell r="B130">
            <v>5192868</v>
          </cell>
          <cell r="C130">
            <v>5694435</v>
          </cell>
          <cell r="D130">
            <v>501567</v>
          </cell>
          <cell r="E130">
            <v>645706589.84962761</v>
          </cell>
          <cell r="F130">
            <v>756290642.10243797</v>
          </cell>
          <cell r="G130">
            <v>110584052.25281036</v>
          </cell>
          <cell r="H130">
            <v>4261663.4930075426</v>
          </cell>
          <cell r="I130">
            <v>4991518.2378760902</v>
          </cell>
          <cell r="J130">
            <v>729854.74486854766</v>
          </cell>
          <cell r="K130">
            <v>931204.50699245743</v>
          </cell>
          <cell r="L130">
            <v>702916.76212390978</v>
          </cell>
          <cell r="M130">
            <v>-228287.74486854766</v>
          </cell>
          <cell r="N130">
            <v>0</v>
          </cell>
          <cell r="O130">
            <v>0</v>
          </cell>
          <cell r="P130">
            <v>0</v>
          </cell>
        </row>
        <row r="131">
          <cell r="A131" t="str">
            <v>HOOKSETT</v>
          </cell>
          <cell r="B131">
            <v>6835968</v>
          </cell>
          <cell r="C131">
            <v>7295644</v>
          </cell>
          <cell r="D131">
            <v>459676</v>
          </cell>
          <cell r="E131">
            <v>698369366.13947344</v>
          </cell>
          <cell r="F131">
            <v>776051236.55444598</v>
          </cell>
          <cell r="G131">
            <v>77681870.414972544</v>
          </cell>
          <cell r="H131">
            <v>4609237.8165205242</v>
          </cell>
          <cell r="I131">
            <v>5121938.1612593429</v>
          </cell>
          <cell r="J131">
            <v>512700.34473881871</v>
          </cell>
          <cell r="K131">
            <v>2226730.1834794758</v>
          </cell>
          <cell r="L131">
            <v>2173705.8387406571</v>
          </cell>
          <cell r="M131">
            <v>-53024.344738818705</v>
          </cell>
          <cell r="N131">
            <v>0</v>
          </cell>
          <cell r="O131">
            <v>0</v>
          </cell>
          <cell r="P131">
            <v>0</v>
          </cell>
        </row>
        <row r="132">
          <cell r="A132" t="str">
            <v>HOPKINTON</v>
          </cell>
          <cell r="B132">
            <v>3967953</v>
          </cell>
          <cell r="C132">
            <v>4014330</v>
          </cell>
          <cell r="D132">
            <v>46377</v>
          </cell>
          <cell r="E132">
            <v>359856754.8229816</v>
          </cell>
          <cell r="F132">
            <v>387909255.64936203</v>
          </cell>
          <cell r="G132">
            <v>28052500.826380432</v>
          </cell>
          <cell r="H132">
            <v>2375054.5818316787</v>
          </cell>
          <cell r="I132">
            <v>2560201.0872857892</v>
          </cell>
          <cell r="J132">
            <v>185146.50545411045</v>
          </cell>
          <cell r="K132">
            <v>1592898.4181683217</v>
          </cell>
          <cell r="L132">
            <v>1454128.9127142108</v>
          </cell>
          <cell r="M132">
            <v>-138769.50545411091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HUDSON</v>
          </cell>
          <cell r="B133">
            <v>16389930</v>
          </cell>
          <cell r="C133">
            <v>16510798</v>
          </cell>
          <cell r="D133">
            <v>120868</v>
          </cell>
          <cell r="E133">
            <v>1336059224.5849333</v>
          </cell>
          <cell r="F133">
            <v>1554057894.1215301</v>
          </cell>
          <cell r="G133">
            <v>217998669.53659678</v>
          </cell>
          <cell r="H133">
            <v>8817990.8822605591</v>
          </cell>
          <cell r="I133">
            <v>10256782.101202097</v>
          </cell>
          <cell r="J133">
            <v>1438791.2189415377</v>
          </cell>
          <cell r="K133">
            <v>7571939.1177394409</v>
          </cell>
          <cell r="L133">
            <v>6254015.8987979032</v>
          </cell>
          <cell r="M133">
            <v>-1317923.2189415377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JACKSON</v>
          </cell>
          <cell r="B134">
            <v>348362</v>
          </cell>
          <cell r="C134">
            <v>390812</v>
          </cell>
          <cell r="D134">
            <v>42450</v>
          </cell>
          <cell r="E134">
            <v>169215231.02638575</v>
          </cell>
          <cell r="F134">
            <v>187616471.23016801</v>
          </cell>
          <cell r="G134">
            <v>18401240.20378226</v>
          </cell>
          <cell r="H134">
            <v>1116820.524774146</v>
          </cell>
          <cell r="I134">
            <v>1238268.7101191089</v>
          </cell>
          <cell r="J134">
            <v>121448.18534496287</v>
          </cell>
          <cell r="K134">
            <v>0</v>
          </cell>
          <cell r="L134">
            <v>0</v>
          </cell>
          <cell r="M134">
            <v>0</v>
          </cell>
          <cell r="N134">
            <v>768458.5247741458</v>
          </cell>
          <cell r="O134">
            <v>847456.7101191089</v>
          </cell>
          <cell r="P134">
            <v>78998.185344963102</v>
          </cell>
        </row>
        <row r="135">
          <cell r="A135" t="str">
            <v>JAFFREY</v>
          </cell>
          <cell r="B135">
            <v>3709142</v>
          </cell>
          <cell r="C135">
            <v>4048096</v>
          </cell>
          <cell r="D135">
            <v>338954</v>
          </cell>
          <cell r="E135">
            <v>238548596.12198469</v>
          </cell>
          <cell r="F135">
            <v>277676690.61058998</v>
          </cell>
          <cell r="G135">
            <v>39128094.488605291</v>
          </cell>
          <cell r="H135">
            <v>1574420.7344050989</v>
          </cell>
          <cell r="I135">
            <v>1832666.1580298939</v>
          </cell>
          <cell r="J135">
            <v>258245.42362479493</v>
          </cell>
          <cell r="K135">
            <v>2134721.2655949011</v>
          </cell>
          <cell r="L135">
            <v>2215429.8419701061</v>
          </cell>
          <cell r="M135">
            <v>80708.57637520507</v>
          </cell>
          <cell r="N135">
            <v>0</v>
          </cell>
          <cell r="O135">
            <v>0</v>
          </cell>
          <cell r="P135">
            <v>0</v>
          </cell>
        </row>
        <row r="136">
          <cell r="A136" t="str">
            <v>JEFFERSON</v>
          </cell>
          <cell r="B136">
            <v>888662</v>
          </cell>
          <cell r="C136">
            <v>861716</v>
          </cell>
          <cell r="D136">
            <v>-26946</v>
          </cell>
          <cell r="E136">
            <v>57787972.496037133</v>
          </cell>
          <cell r="F136">
            <v>64114056.467886902</v>
          </cell>
          <cell r="G136">
            <v>6326083.9718497694</v>
          </cell>
          <cell r="H136">
            <v>381400.61847384507</v>
          </cell>
          <cell r="I136">
            <v>423152.77268805355</v>
          </cell>
          <cell r="J136">
            <v>41752.15421420848</v>
          </cell>
          <cell r="K136">
            <v>507261.38152615493</v>
          </cell>
          <cell r="L136">
            <v>438563.22731194645</v>
          </cell>
          <cell r="M136">
            <v>-68698.15421420848</v>
          </cell>
          <cell r="N136">
            <v>0</v>
          </cell>
          <cell r="O136">
            <v>0</v>
          </cell>
          <cell r="P136">
            <v>0</v>
          </cell>
        </row>
        <row r="137">
          <cell r="A137" t="str">
            <v>KEENE</v>
          </cell>
          <cell r="B137">
            <v>13974011</v>
          </cell>
          <cell r="C137">
            <v>14036026</v>
          </cell>
          <cell r="D137">
            <v>62015</v>
          </cell>
          <cell r="E137">
            <v>1005531642.556705</v>
          </cell>
          <cell r="F137">
            <v>1060415413.66462</v>
          </cell>
          <cell r="G137">
            <v>54883771.107915044</v>
          </cell>
          <cell r="H137">
            <v>6636508.8408742528</v>
          </cell>
          <cell r="I137">
            <v>6998741.7301864922</v>
          </cell>
          <cell r="J137">
            <v>362232.88931223936</v>
          </cell>
          <cell r="K137">
            <v>7337502.1591257481</v>
          </cell>
          <cell r="L137">
            <v>7037284.2698135078</v>
          </cell>
          <cell r="M137">
            <v>-300217.8893122403</v>
          </cell>
          <cell r="N137">
            <v>0</v>
          </cell>
          <cell r="O137">
            <v>0</v>
          </cell>
          <cell r="P137">
            <v>0</v>
          </cell>
        </row>
        <row r="138">
          <cell r="A138" t="str">
            <v>KENSINGTON</v>
          </cell>
          <cell r="B138">
            <v>1271618</v>
          </cell>
          <cell r="C138">
            <v>1357855</v>
          </cell>
          <cell r="D138">
            <v>86237</v>
          </cell>
          <cell r="E138">
            <v>144026302.73281106</v>
          </cell>
          <cell r="F138">
            <v>164899815.45545</v>
          </cell>
          <cell r="G138">
            <v>20873512.722638935</v>
          </cell>
          <cell r="H138">
            <v>950573.59803655301</v>
          </cell>
          <cell r="I138">
            <v>1088338.7820059699</v>
          </cell>
          <cell r="J138">
            <v>137765.18396941689</v>
          </cell>
          <cell r="K138">
            <v>321044.40196344699</v>
          </cell>
          <cell r="L138">
            <v>269516.2179940301</v>
          </cell>
          <cell r="M138">
            <v>-51528.183969416888</v>
          </cell>
          <cell r="N138">
            <v>0</v>
          </cell>
          <cell r="O138">
            <v>0</v>
          </cell>
          <cell r="P138">
            <v>0</v>
          </cell>
        </row>
        <row r="139">
          <cell r="A139" t="str">
            <v>KILKENNY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</row>
        <row r="140">
          <cell r="A140" t="str">
            <v>KINGSTON</v>
          </cell>
          <cell r="B140">
            <v>4446854</v>
          </cell>
          <cell r="C140">
            <v>4263783</v>
          </cell>
          <cell r="D140">
            <v>-183071</v>
          </cell>
          <cell r="E140">
            <v>353967382.87510997</v>
          </cell>
          <cell r="F140">
            <v>412499647.87536597</v>
          </cell>
          <cell r="G140">
            <v>58532265.000256002</v>
          </cell>
          <cell r="H140">
            <v>2336184.726975726</v>
          </cell>
          <cell r="I140">
            <v>2722497.6759774149</v>
          </cell>
          <cell r="J140">
            <v>386312.94900168898</v>
          </cell>
          <cell r="K140">
            <v>2110669.2730242745</v>
          </cell>
          <cell r="L140">
            <v>1541285.3240225851</v>
          </cell>
          <cell r="M140">
            <v>-569383.94900168944</v>
          </cell>
          <cell r="N140">
            <v>0</v>
          </cell>
          <cell r="O140">
            <v>0</v>
          </cell>
          <cell r="P140">
            <v>0</v>
          </cell>
        </row>
        <row r="141">
          <cell r="A141" t="str">
            <v>LACONIA</v>
          </cell>
          <cell r="B141">
            <v>11638486</v>
          </cell>
          <cell r="C141">
            <v>11748009</v>
          </cell>
          <cell r="D141">
            <v>109523</v>
          </cell>
          <cell r="E141">
            <v>927452966.22959256</v>
          </cell>
          <cell r="F141">
            <v>1033071696.53912</v>
          </cell>
          <cell r="G141">
            <v>105618730.3095274</v>
          </cell>
          <cell r="H141">
            <v>6121189.5771153113</v>
          </cell>
          <cell r="I141">
            <v>6818273.1971581914</v>
          </cell>
          <cell r="J141">
            <v>697083.62004288007</v>
          </cell>
          <cell r="K141">
            <v>5517296.4228846896</v>
          </cell>
          <cell r="L141">
            <v>4929735.8028418086</v>
          </cell>
          <cell r="M141">
            <v>-587560.620042881</v>
          </cell>
          <cell r="N141">
            <v>0</v>
          </cell>
          <cell r="O141">
            <v>0</v>
          </cell>
          <cell r="P141">
            <v>0</v>
          </cell>
        </row>
        <row r="142">
          <cell r="A142" t="str">
            <v>LANCASTER</v>
          </cell>
          <cell r="B142">
            <v>2991492</v>
          </cell>
          <cell r="C142">
            <v>3048868</v>
          </cell>
          <cell r="D142">
            <v>57376</v>
          </cell>
          <cell r="E142">
            <v>127531834.68512844</v>
          </cell>
          <cell r="F142">
            <v>139830978.56034899</v>
          </cell>
          <cell r="G142">
            <v>12299143.875220552</v>
          </cell>
          <cell r="H142">
            <v>841710.10892184766</v>
          </cell>
          <cell r="I142">
            <v>922884.45849830331</v>
          </cell>
          <cell r="J142">
            <v>81174.349576455657</v>
          </cell>
          <cell r="K142">
            <v>2149781.8910781527</v>
          </cell>
          <cell r="L142">
            <v>2125983.5415016967</v>
          </cell>
          <cell r="M142">
            <v>-23798.349576456007</v>
          </cell>
          <cell r="N142">
            <v>0</v>
          </cell>
          <cell r="O142">
            <v>0</v>
          </cell>
          <cell r="P142">
            <v>0</v>
          </cell>
        </row>
        <row r="143">
          <cell r="A143" t="str">
            <v>LANDAFF</v>
          </cell>
          <cell r="B143">
            <v>252701</v>
          </cell>
          <cell r="C143">
            <v>265917</v>
          </cell>
          <cell r="D143">
            <v>13216</v>
          </cell>
          <cell r="E143">
            <v>18718311.741460148</v>
          </cell>
          <cell r="F143">
            <v>19643232.548693702</v>
          </cell>
          <cell r="G143">
            <v>924920.80723355338</v>
          </cell>
          <cell r="H143">
            <v>123540.85749363698</v>
          </cell>
          <cell r="I143">
            <v>129645.33482137842</v>
          </cell>
          <cell r="J143">
            <v>6104.4773277414351</v>
          </cell>
          <cell r="K143">
            <v>129160.14250636303</v>
          </cell>
          <cell r="L143">
            <v>136271.6651786216</v>
          </cell>
          <cell r="M143">
            <v>7111.5226722585649</v>
          </cell>
          <cell r="N143">
            <v>0</v>
          </cell>
          <cell r="O143">
            <v>0</v>
          </cell>
          <cell r="P143">
            <v>0</v>
          </cell>
        </row>
        <row r="144">
          <cell r="A144" t="str">
            <v>LANGDON</v>
          </cell>
          <cell r="B144">
            <v>444430</v>
          </cell>
          <cell r="C144">
            <v>452670</v>
          </cell>
          <cell r="D144">
            <v>8240</v>
          </cell>
          <cell r="E144">
            <v>30757983.081144433</v>
          </cell>
          <cell r="F144">
            <v>29408787.087378599</v>
          </cell>
          <cell r="G144">
            <v>-1349195.9937658347</v>
          </cell>
          <cell r="H144">
            <v>203002.68833555325</v>
          </cell>
          <cell r="I144">
            <v>194097.99477669873</v>
          </cell>
          <cell r="J144">
            <v>-8904.6935588545166</v>
          </cell>
          <cell r="K144">
            <v>241427.31166444675</v>
          </cell>
          <cell r="L144">
            <v>258572.00522330127</v>
          </cell>
          <cell r="M144">
            <v>17144.693558854517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LEBANON</v>
          </cell>
          <cell r="B145">
            <v>7868926</v>
          </cell>
          <cell r="C145">
            <v>7717590</v>
          </cell>
          <cell r="D145">
            <v>-151336</v>
          </cell>
          <cell r="E145">
            <v>1006905769.4810916</v>
          </cell>
          <cell r="F145">
            <v>1060990387.49858</v>
          </cell>
          <cell r="G145">
            <v>54084618.01748836</v>
          </cell>
          <cell r="H145">
            <v>6645578.0785752051</v>
          </cell>
          <cell r="I145">
            <v>7002536.5574906273</v>
          </cell>
          <cell r="J145">
            <v>356958.47891542222</v>
          </cell>
          <cell r="K145">
            <v>1223347.9214247959</v>
          </cell>
          <cell r="L145">
            <v>715053.44250937272</v>
          </cell>
          <cell r="M145">
            <v>-508294.47891542315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LEE</v>
          </cell>
          <cell r="B146">
            <v>3866531</v>
          </cell>
          <cell r="C146">
            <v>3937004</v>
          </cell>
          <cell r="D146">
            <v>70473</v>
          </cell>
          <cell r="E146">
            <v>223610608.11530593</v>
          </cell>
          <cell r="F146">
            <v>258345513.47219399</v>
          </cell>
          <cell r="G146">
            <v>34734905.356888056</v>
          </cell>
          <cell r="H146">
            <v>1475830.0135610192</v>
          </cell>
          <cell r="I146">
            <v>1705080.3889164804</v>
          </cell>
          <cell r="J146">
            <v>229250.37535546115</v>
          </cell>
          <cell r="K146">
            <v>2390700.9864389813</v>
          </cell>
          <cell r="L146">
            <v>2231923.6110835196</v>
          </cell>
          <cell r="M146">
            <v>-158777.37535546161</v>
          </cell>
          <cell r="N146">
            <v>0</v>
          </cell>
          <cell r="O146">
            <v>0</v>
          </cell>
          <cell r="P146">
            <v>0</v>
          </cell>
        </row>
        <row r="147">
          <cell r="A147" t="str">
            <v>LEMPSTER</v>
          </cell>
          <cell r="B147">
            <v>749221</v>
          </cell>
          <cell r="C147">
            <v>755439</v>
          </cell>
          <cell r="D147">
            <v>6218</v>
          </cell>
          <cell r="E147">
            <v>43133163.994760782</v>
          </cell>
          <cell r="F147">
            <v>45830410.423490599</v>
          </cell>
          <cell r="G147">
            <v>2697246.4287298173</v>
          </cell>
          <cell r="H147">
            <v>284678.88236542116</v>
          </cell>
          <cell r="I147">
            <v>302480.70879503794</v>
          </cell>
          <cell r="J147">
            <v>17801.826429616776</v>
          </cell>
          <cell r="K147">
            <v>464542.1176345789</v>
          </cell>
          <cell r="L147">
            <v>452958.29120496206</v>
          </cell>
          <cell r="M147">
            <v>-11583.826429616835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LINCOLN</v>
          </cell>
          <cell r="B148">
            <v>967943</v>
          </cell>
          <cell r="C148">
            <v>918016</v>
          </cell>
          <cell r="D148">
            <v>-49927</v>
          </cell>
          <cell r="E148">
            <v>335243361.30381131</v>
          </cell>
          <cell r="F148">
            <v>370990895.52105898</v>
          </cell>
          <cell r="G148">
            <v>35747534.217247665</v>
          </cell>
          <cell r="H148">
            <v>2212606.1846051547</v>
          </cell>
          <cell r="I148">
            <v>2448539.9104389893</v>
          </cell>
          <cell r="J148">
            <v>235933.72583383461</v>
          </cell>
          <cell r="K148">
            <v>0</v>
          </cell>
          <cell r="L148">
            <v>0</v>
          </cell>
          <cell r="M148">
            <v>0</v>
          </cell>
          <cell r="N148">
            <v>1244663.1846051547</v>
          </cell>
          <cell r="O148">
            <v>1530523.9104389893</v>
          </cell>
          <cell r="P148">
            <v>285860.72583383461</v>
          </cell>
        </row>
        <row r="149">
          <cell r="A149" t="str">
            <v>LISBON</v>
          </cell>
          <cell r="B149">
            <v>1518965</v>
          </cell>
          <cell r="C149">
            <v>1515812</v>
          </cell>
          <cell r="D149">
            <v>-3153</v>
          </cell>
          <cell r="E149">
            <v>59226297.695215791</v>
          </cell>
          <cell r="F149">
            <v>58928670.5208809</v>
          </cell>
          <cell r="G149">
            <v>-297627.17433489114</v>
          </cell>
          <cell r="H149">
            <v>390893.56478842424</v>
          </cell>
          <cell r="I149">
            <v>388929.22543781396</v>
          </cell>
          <cell r="J149">
            <v>-1964.339350610273</v>
          </cell>
          <cell r="K149">
            <v>1128071.4352115758</v>
          </cell>
          <cell r="L149">
            <v>1126882.7745621861</v>
          </cell>
          <cell r="M149">
            <v>-1188.660649389727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LITCHFIELD</v>
          </cell>
          <cell r="B150">
            <v>5801930</v>
          </cell>
          <cell r="C150">
            <v>5952926</v>
          </cell>
          <cell r="D150">
            <v>150996</v>
          </cell>
          <cell r="E150">
            <v>343718090.41132987</v>
          </cell>
          <cell r="F150">
            <v>401994229.827281</v>
          </cell>
          <cell r="G150">
            <v>58276139.415951133</v>
          </cell>
          <cell r="H150">
            <v>2268539.3967147772</v>
          </cell>
          <cell r="I150">
            <v>2653161.9168600547</v>
          </cell>
          <cell r="J150">
            <v>384622.52014527749</v>
          </cell>
          <cell r="K150">
            <v>3533390.6032852228</v>
          </cell>
          <cell r="L150">
            <v>3299764.0831399453</v>
          </cell>
          <cell r="M150">
            <v>-233626.52014527749</v>
          </cell>
          <cell r="N150">
            <v>0</v>
          </cell>
          <cell r="O150">
            <v>0</v>
          </cell>
          <cell r="P150">
            <v>0</v>
          </cell>
        </row>
        <row r="151">
          <cell r="A151" t="str">
            <v>LITTLETON</v>
          </cell>
          <cell r="B151">
            <v>4829433</v>
          </cell>
          <cell r="C151">
            <v>4855315</v>
          </cell>
          <cell r="D151">
            <v>25882</v>
          </cell>
          <cell r="E151">
            <v>255566473.30508474</v>
          </cell>
          <cell r="F151">
            <v>292479184.24140602</v>
          </cell>
          <cell r="G151">
            <v>36912710.936321288</v>
          </cell>
          <cell r="H151">
            <v>1686738.7238135592</v>
          </cell>
          <cell r="I151">
            <v>1930362.6159932797</v>
          </cell>
          <cell r="J151">
            <v>243623.89217972057</v>
          </cell>
          <cell r="K151">
            <v>3142694.2761864411</v>
          </cell>
          <cell r="L151">
            <v>2924952.38400672</v>
          </cell>
          <cell r="M151">
            <v>-217741.89217972104</v>
          </cell>
          <cell r="N151">
            <v>0</v>
          </cell>
          <cell r="O151">
            <v>0</v>
          </cell>
          <cell r="P151">
            <v>0</v>
          </cell>
        </row>
        <row r="152">
          <cell r="A152" t="str">
            <v>LIVERMORE</v>
          </cell>
          <cell r="D152">
            <v>0</v>
          </cell>
          <cell r="E152">
            <v>51500</v>
          </cell>
          <cell r="F152">
            <v>51500</v>
          </cell>
          <cell r="G152">
            <v>0</v>
          </cell>
          <cell r="H152">
            <v>339.9</v>
          </cell>
          <cell r="I152">
            <v>339.9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339.9</v>
          </cell>
          <cell r="O152">
            <v>339.9</v>
          </cell>
          <cell r="P152">
            <v>0</v>
          </cell>
        </row>
        <row r="153">
          <cell r="A153" t="str">
            <v>LONDONDERRY</v>
          </cell>
          <cell r="B153">
            <v>21900178</v>
          </cell>
          <cell r="C153">
            <v>22186165</v>
          </cell>
          <cell r="D153">
            <v>285987</v>
          </cell>
          <cell r="E153">
            <v>1316427670.0185678</v>
          </cell>
          <cell r="F153">
            <v>1582616930.77373</v>
          </cell>
          <cell r="G153">
            <v>266189260.75516224</v>
          </cell>
          <cell r="H153">
            <v>8688422.6221225467</v>
          </cell>
          <cell r="I153">
            <v>10445271.743106617</v>
          </cell>
          <cell r="J153">
            <v>1756849.12098407</v>
          </cell>
          <cell r="K153">
            <v>13211755.377877453</v>
          </cell>
          <cell r="L153">
            <v>11740893.256893383</v>
          </cell>
          <cell r="M153">
            <v>-1470862.12098407</v>
          </cell>
          <cell r="N153">
            <v>0</v>
          </cell>
          <cell r="O153">
            <v>0</v>
          </cell>
          <cell r="P153">
            <v>0</v>
          </cell>
        </row>
        <row r="154">
          <cell r="A154" t="str">
            <v>LOUDON</v>
          </cell>
          <cell r="B154">
            <v>3333546</v>
          </cell>
          <cell r="C154">
            <v>3496032</v>
          </cell>
          <cell r="D154">
            <v>162486</v>
          </cell>
          <cell r="E154">
            <v>215797340.28791484</v>
          </cell>
          <cell r="F154">
            <v>268859084.451545</v>
          </cell>
          <cell r="G154">
            <v>53061744.163630158</v>
          </cell>
          <cell r="H154">
            <v>1424262.4459002379</v>
          </cell>
          <cell r="I154">
            <v>1774469.9573801968</v>
          </cell>
          <cell r="J154">
            <v>350207.51147995889</v>
          </cell>
          <cell r="K154">
            <v>1909283.5540997621</v>
          </cell>
          <cell r="L154">
            <v>1721562.0426198032</v>
          </cell>
          <cell r="M154">
            <v>-187721.51147995889</v>
          </cell>
          <cell r="N154">
            <v>0</v>
          </cell>
          <cell r="O154">
            <v>0</v>
          </cell>
          <cell r="P154">
            <v>0</v>
          </cell>
        </row>
        <row r="155">
          <cell r="A155" t="str">
            <v>LOW &amp; BURBANK GR.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</row>
        <row r="156">
          <cell r="A156" t="str">
            <v>LYMAN</v>
          </cell>
          <cell r="B156">
            <v>340199</v>
          </cell>
          <cell r="C156">
            <v>329249</v>
          </cell>
          <cell r="D156">
            <v>-10950</v>
          </cell>
          <cell r="E156">
            <v>24186039.264550265</v>
          </cell>
          <cell r="F156">
            <v>25489716.8153954</v>
          </cell>
          <cell r="G156">
            <v>1303677.550845135</v>
          </cell>
          <cell r="H156">
            <v>159627.85914603175</v>
          </cell>
          <cell r="I156">
            <v>168232.13098160963</v>
          </cell>
          <cell r="J156">
            <v>8604.2718355778779</v>
          </cell>
          <cell r="K156">
            <v>180571.14085396827</v>
          </cell>
          <cell r="L156">
            <v>161016.86901839037</v>
          </cell>
          <cell r="M156">
            <v>-19554.271835577907</v>
          </cell>
          <cell r="N156">
            <v>0</v>
          </cell>
          <cell r="O156">
            <v>0</v>
          </cell>
          <cell r="P156">
            <v>0</v>
          </cell>
        </row>
        <row r="157">
          <cell r="A157" t="str">
            <v>LYME</v>
          </cell>
          <cell r="B157">
            <v>1094779</v>
          </cell>
          <cell r="C157">
            <v>1160109</v>
          </cell>
          <cell r="D157">
            <v>65330</v>
          </cell>
          <cell r="E157">
            <v>150007649.21308064</v>
          </cell>
          <cell r="F157">
            <v>162064467.237717</v>
          </cell>
          <cell r="G157">
            <v>12056818.024636358</v>
          </cell>
          <cell r="H157">
            <v>990050.48480633227</v>
          </cell>
          <cell r="I157">
            <v>1069625.4837689321</v>
          </cell>
          <cell r="J157">
            <v>79574.998962599784</v>
          </cell>
          <cell r="K157">
            <v>104728.51519366773</v>
          </cell>
          <cell r="L157">
            <v>90483.516231067944</v>
          </cell>
          <cell r="M157">
            <v>-14244.998962599784</v>
          </cell>
          <cell r="N157">
            <v>0</v>
          </cell>
          <cell r="O157">
            <v>0</v>
          </cell>
          <cell r="P157">
            <v>0</v>
          </cell>
        </row>
        <row r="158">
          <cell r="A158" t="str">
            <v>LYNDEBORO</v>
          </cell>
          <cell r="B158">
            <v>1071772</v>
          </cell>
          <cell r="C158">
            <v>1120398</v>
          </cell>
          <cell r="D158">
            <v>48626</v>
          </cell>
          <cell r="E158">
            <v>85210438.172262326</v>
          </cell>
          <cell r="F158">
            <v>103083290.824764</v>
          </cell>
          <cell r="G158">
            <v>17872852.652501673</v>
          </cell>
          <cell r="H158">
            <v>562388.89193693129</v>
          </cell>
          <cell r="I158">
            <v>680349.7194434423</v>
          </cell>
          <cell r="J158">
            <v>117960.82750651101</v>
          </cell>
          <cell r="K158">
            <v>509383.10806306859</v>
          </cell>
          <cell r="L158">
            <v>440048.2805565577</v>
          </cell>
          <cell r="M158">
            <v>-69334.82750651089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MADBURY</v>
          </cell>
          <cell r="B159">
            <v>1477104</v>
          </cell>
          <cell r="C159">
            <v>1553725</v>
          </cell>
          <cell r="D159">
            <v>76621</v>
          </cell>
          <cell r="E159">
            <v>87688742.543455616</v>
          </cell>
          <cell r="F159">
            <v>93491449.391211003</v>
          </cell>
          <cell r="G159">
            <v>5802706.8477553874</v>
          </cell>
          <cell r="H159">
            <v>578745.70078680711</v>
          </cell>
          <cell r="I159">
            <v>617043.56598199264</v>
          </cell>
          <cell r="J159">
            <v>38297.865195185528</v>
          </cell>
          <cell r="K159">
            <v>898358.29921319289</v>
          </cell>
          <cell r="L159">
            <v>936681.43401800736</v>
          </cell>
          <cell r="M159">
            <v>38323.134804814472</v>
          </cell>
          <cell r="N159">
            <v>0</v>
          </cell>
          <cell r="O159">
            <v>0</v>
          </cell>
          <cell r="P159">
            <v>0</v>
          </cell>
        </row>
        <row r="160">
          <cell r="A160" t="str">
            <v>MADISON</v>
          </cell>
          <cell r="B160">
            <v>1630877</v>
          </cell>
          <cell r="C160">
            <v>1637718</v>
          </cell>
          <cell r="D160">
            <v>6841</v>
          </cell>
          <cell r="E160">
            <v>178855148.59913602</v>
          </cell>
          <cell r="F160">
            <v>194981732.77157101</v>
          </cell>
          <cell r="G160">
            <v>16126584.172434986</v>
          </cell>
          <cell r="H160">
            <v>1180443.9807542977</v>
          </cell>
          <cell r="I160">
            <v>1286879.4362923687</v>
          </cell>
          <cell r="J160">
            <v>106435.45553807099</v>
          </cell>
          <cell r="K160">
            <v>450433.01924570231</v>
          </cell>
          <cell r="L160">
            <v>350838.56370763131</v>
          </cell>
          <cell r="M160">
            <v>-99594.455538070993</v>
          </cell>
          <cell r="N160">
            <v>0</v>
          </cell>
          <cell r="O160">
            <v>0</v>
          </cell>
          <cell r="P160">
            <v>0</v>
          </cell>
        </row>
        <row r="161">
          <cell r="A161" t="str">
            <v>MANCHESTER</v>
          </cell>
          <cell r="B161">
            <v>70730934</v>
          </cell>
          <cell r="C161">
            <v>71628305</v>
          </cell>
          <cell r="D161">
            <v>897371</v>
          </cell>
          <cell r="E161">
            <v>4310234325.1280928</v>
          </cell>
          <cell r="F161">
            <v>5026762277.2978001</v>
          </cell>
          <cell r="G161">
            <v>716527952.1697073</v>
          </cell>
          <cell r="H161">
            <v>28447546.545845412</v>
          </cell>
          <cell r="I161">
            <v>33176631.030165479</v>
          </cell>
          <cell r="J161">
            <v>4729084.4843200669</v>
          </cell>
          <cell r="K161">
            <v>42283387.454154596</v>
          </cell>
          <cell r="L161">
            <v>38451673.969834521</v>
          </cell>
          <cell r="M161">
            <v>-3831713.4843200743</v>
          </cell>
          <cell r="N161">
            <v>0</v>
          </cell>
          <cell r="O161">
            <v>0</v>
          </cell>
          <cell r="P161">
            <v>0</v>
          </cell>
        </row>
        <row r="162">
          <cell r="A162" t="str">
            <v>MARLBORO</v>
          </cell>
          <cell r="B162">
            <v>1576949</v>
          </cell>
          <cell r="C162">
            <v>1555669</v>
          </cell>
          <cell r="D162">
            <v>-21280</v>
          </cell>
          <cell r="E162">
            <v>84514533.080405235</v>
          </cell>
          <cell r="F162">
            <v>88935401.213079393</v>
          </cell>
          <cell r="G162">
            <v>4420868.1326741576</v>
          </cell>
          <cell r="H162">
            <v>557795.91833067453</v>
          </cell>
          <cell r="I162">
            <v>586973.64800632396</v>
          </cell>
          <cell r="J162">
            <v>29177.729675649432</v>
          </cell>
          <cell r="K162">
            <v>1019153.0816693255</v>
          </cell>
          <cell r="L162">
            <v>968695.35199367604</v>
          </cell>
          <cell r="M162">
            <v>-50457.729675649432</v>
          </cell>
          <cell r="N162">
            <v>0</v>
          </cell>
          <cell r="O162">
            <v>0</v>
          </cell>
          <cell r="P162">
            <v>0</v>
          </cell>
        </row>
        <row r="163">
          <cell r="A163" t="str">
            <v>MARLOW</v>
          </cell>
          <cell r="B163">
            <v>552386</v>
          </cell>
          <cell r="C163">
            <v>572463</v>
          </cell>
          <cell r="D163">
            <v>20077</v>
          </cell>
          <cell r="E163">
            <v>27747858.007801786</v>
          </cell>
          <cell r="F163">
            <v>29823508.369145401</v>
          </cell>
          <cell r="G163">
            <v>2075650.3613436148</v>
          </cell>
          <cell r="H163">
            <v>183135.86285149178</v>
          </cell>
          <cell r="I163">
            <v>196835.15523635963</v>
          </cell>
          <cell r="J163">
            <v>13699.292384867847</v>
          </cell>
          <cell r="K163">
            <v>369250.13714850822</v>
          </cell>
          <cell r="L163">
            <v>375627.84476364037</v>
          </cell>
          <cell r="M163">
            <v>6377.7076151321526</v>
          </cell>
          <cell r="N163">
            <v>0</v>
          </cell>
          <cell r="O163">
            <v>0</v>
          </cell>
          <cell r="P163">
            <v>0</v>
          </cell>
        </row>
        <row r="164">
          <cell r="A164" t="str">
            <v>MARTIN'S LOCATION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</row>
        <row r="165">
          <cell r="A165" t="str">
            <v>MASON</v>
          </cell>
          <cell r="B165">
            <v>796617</v>
          </cell>
          <cell r="C165">
            <v>779489</v>
          </cell>
          <cell r="D165">
            <v>-17128</v>
          </cell>
          <cell r="E165">
            <v>66676985.31235595</v>
          </cell>
          <cell r="F165">
            <v>82028307.933124304</v>
          </cell>
          <cell r="G165">
            <v>15351322.620768353</v>
          </cell>
          <cell r="H165">
            <v>440068.10306154925</v>
          </cell>
          <cell r="I165">
            <v>541386.83235862036</v>
          </cell>
          <cell r="J165">
            <v>101318.72929707111</v>
          </cell>
          <cell r="K165">
            <v>356548.89693845075</v>
          </cell>
          <cell r="L165">
            <v>238102.16764137964</v>
          </cell>
          <cell r="M165">
            <v>-118446.72929707111</v>
          </cell>
          <cell r="N165">
            <v>0</v>
          </cell>
          <cell r="O165">
            <v>0</v>
          </cell>
          <cell r="P165">
            <v>0</v>
          </cell>
        </row>
        <row r="166">
          <cell r="A166" t="str">
            <v>MEREDITH</v>
          </cell>
          <cell r="B166">
            <v>4083179</v>
          </cell>
          <cell r="C166">
            <v>4165560</v>
          </cell>
          <cell r="D166">
            <v>82381</v>
          </cell>
          <cell r="E166">
            <v>646483775.35508883</v>
          </cell>
          <cell r="F166">
            <v>761297946.41213095</v>
          </cell>
          <cell r="G166">
            <v>114814171.05704212</v>
          </cell>
          <cell r="H166">
            <v>4266792.9173435867</v>
          </cell>
          <cell r="I166">
            <v>5024566.4463200634</v>
          </cell>
          <cell r="J166">
            <v>757773.52897647675</v>
          </cell>
          <cell r="K166">
            <v>0</v>
          </cell>
          <cell r="L166">
            <v>0</v>
          </cell>
          <cell r="M166">
            <v>0</v>
          </cell>
          <cell r="N166">
            <v>183613.91734358575</v>
          </cell>
          <cell r="O166">
            <v>859006.44632006343</v>
          </cell>
          <cell r="P166">
            <v>675392.52897647768</v>
          </cell>
        </row>
        <row r="167">
          <cell r="A167" t="str">
            <v>MERRIMACK</v>
          </cell>
          <cell r="B167">
            <v>19897656</v>
          </cell>
          <cell r="C167">
            <v>20162237</v>
          </cell>
          <cell r="D167">
            <v>264581</v>
          </cell>
          <cell r="E167">
            <v>1614716101.3940301</v>
          </cell>
          <cell r="F167">
            <v>1745404088.4723001</v>
          </cell>
          <cell r="G167">
            <v>130687987.07826996</v>
          </cell>
          <cell r="H167">
            <v>10657126.269200599</v>
          </cell>
          <cell r="I167">
            <v>11519666.983917179</v>
          </cell>
          <cell r="J167">
            <v>862540.71471657977</v>
          </cell>
          <cell r="K167">
            <v>9240529.730799403</v>
          </cell>
          <cell r="L167">
            <v>8642570.0160828214</v>
          </cell>
          <cell r="M167">
            <v>-597959.71471658163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MIDDLETON</v>
          </cell>
          <cell r="B168">
            <v>1212438</v>
          </cell>
          <cell r="C168">
            <v>1268859</v>
          </cell>
          <cell r="D168">
            <v>56421</v>
          </cell>
          <cell r="E168">
            <v>61915706.16516801</v>
          </cell>
          <cell r="F168">
            <v>75821951.460670799</v>
          </cell>
          <cell r="G168">
            <v>13906245.295502789</v>
          </cell>
          <cell r="H168">
            <v>408643.66069010884</v>
          </cell>
          <cell r="I168">
            <v>500424.87964042724</v>
          </cell>
          <cell r="J168">
            <v>91781.218950318405</v>
          </cell>
          <cell r="K168">
            <v>803794.33930989122</v>
          </cell>
          <cell r="L168">
            <v>768434.12035957281</v>
          </cell>
          <cell r="M168">
            <v>-35360.218950318405</v>
          </cell>
          <cell r="N168">
            <v>0</v>
          </cell>
          <cell r="O168">
            <v>0</v>
          </cell>
          <cell r="P168">
            <v>0</v>
          </cell>
        </row>
        <row r="169">
          <cell r="A169" t="str">
            <v>MILAN</v>
          </cell>
          <cell r="B169">
            <v>1182170</v>
          </cell>
          <cell r="C169">
            <v>1115933</v>
          </cell>
          <cell r="D169">
            <v>-66237</v>
          </cell>
          <cell r="E169">
            <v>48154019.547905713</v>
          </cell>
          <cell r="F169">
            <v>54499711.362082399</v>
          </cell>
          <cell r="G169">
            <v>6345691.8141766861</v>
          </cell>
          <cell r="H169">
            <v>317816.52901617769</v>
          </cell>
          <cell r="I169">
            <v>359698.09498974384</v>
          </cell>
          <cell r="J169">
            <v>41881.565973566147</v>
          </cell>
          <cell r="K169">
            <v>864353.47098382236</v>
          </cell>
          <cell r="L169">
            <v>756234.90501025622</v>
          </cell>
          <cell r="M169">
            <v>-108118.56597356615</v>
          </cell>
          <cell r="N169">
            <v>0</v>
          </cell>
          <cell r="O169">
            <v>0</v>
          </cell>
          <cell r="P169">
            <v>0</v>
          </cell>
        </row>
        <row r="170">
          <cell r="A170" t="str">
            <v>MILFORD</v>
          </cell>
          <cell r="B170">
            <v>10104912</v>
          </cell>
          <cell r="C170">
            <v>10144860</v>
          </cell>
          <cell r="D170">
            <v>39948</v>
          </cell>
          <cell r="E170">
            <v>670729867.30470264</v>
          </cell>
          <cell r="F170">
            <v>775185106.51450598</v>
          </cell>
          <cell r="G170">
            <v>104455239.20980334</v>
          </cell>
          <cell r="H170">
            <v>4426817.1242110375</v>
          </cell>
          <cell r="I170">
            <v>5116221.7029957389</v>
          </cell>
          <cell r="J170">
            <v>689404.57878470141</v>
          </cell>
          <cell r="K170">
            <v>5678094.8757889625</v>
          </cell>
          <cell r="L170">
            <v>5028638.2970042611</v>
          </cell>
          <cell r="M170">
            <v>-649456.57878470141</v>
          </cell>
          <cell r="N170">
            <v>0</v>
          </cell>
          <cell r="O170">
            <v>0</v>
          </cell>
          <cell r="P170">
            <v>0</v>
          </cell>
        </row>
        <row r="171">
          <cell r="A171" t="str">
            <v>MILLSFIELD</v>
          </cell>
          <cell r="B171">
            <v>12713</v>
          </cell>
          <cell r="C171">
            <v>12818</v>
          </cell>
          <cell r="D171">
            <v>105</v>
          </cell>
          <cell r="E171">
            <v>3627664</v>
          </cell>
          <cell r="F171">
            <v>3876514</v>
          </cell>
          <cell r="G171">
            <v>248850</v>
          </cell>
          <cell r="H171">
            <v>23942.582399999999</v>
          </cell>
          <cell r="I171">
            <v>25584.992399999999</v>
          </cell>
          <cell r="J171">
            <v>1642.4099999999999</v>
          </cell>
          <cell r="K171">
            <v>0</v>
          </cell>
          <cell r="L171">
            <v>0</v>
          </cell>
          <cell r="M171">
            <v>0</v>
          </cell>
          <cell r="N171">
            <v>11229.582399999999</v>
          </cell>
          <cell r="O171">
            <v>12766.992399999999</v>
          </cell>
          <cell r="P171">
            <v>1537.4099999999999</v>
          </cell>
        </row>
        <row r="172">
          <cell r="A172" t="str">
            <v>MILTON</v>
          </cell>
          <cell r="B172">
            <v>3215665</v>
          </cell>
          <cell r="C172">
            <v>3451197</v>
          </cell>
          <cell r="D172">
            <v>235532</v>
          </cell>
          <cell r="E172">
            <v>151001831.43553981</v>
          </cell>
          <cell r="F172">
            <v>179214382.977842</v>
          </cell>
          <cell r="G172">
            <v>28212551.542302191</v>
          </cell>
          <cell r="H172">
            <v>996612.08747456281</v>
          </cell>
          <cell r="I172">
            <v>1182814.9276537572</v>
          </cell>
          <cell r="J172">
            <v>186202.84017919435</v>
          </cell>
          <cell r="K172">
            <v>2219052.9125254373</v>
          </cell>
          <cell r="L172">
            <v>2268382.0723462431</v>
          </cell>
          <cell r="M172">
            <v>49329.159820805769</v>
          </cell>
          <cell r="N172">
            <v>0</v>
          </cell>
          <cell r="O172">
            <v>0</v>
          </cell>
          <cell r="P172">
            <v>0</v>
          </cell>
        </row>
        <row r="173">
          <cell r="A173" t="str">
            <v>MONROE</v>
          </cell>
          <cell r="B173">
            <v>648663</v>
          </cell>
          <cell r="C173">
            <v>641138</v>
          </cell>
          <cell r="D173">
            <v>-7525</v>
          </cell>
          <cell r="E173">
            <v>38622483.810246132</v>
          </cell>
          <cell r="F173">
            <v>42595589.858837202</v>
          </cell>
          <cell r="G173">
            <v>3973106.0485910699</v>
          </cell>
          <cell r="H173">
            <v>254908.39314762448</v>
          </cell>
          <cell r="I173">
            <v>281130.89306832553</v>
          </cell>
          <cell r="J173">
            <v>26222.499920701055</v>
          </cell>
          <cell r="K173">
            <v>393754.60685237555</v>
          </cell>
          <cell r="L173">
            <v>360007.10693167447</v>
          </cell>
          <cell r="M173">
            <v>-33747.499920701084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MONT VERNON</v>
          </cell>
          <cell r="B174">
            <v>1741590</v>
          </cell>
          <cell r="C174">
            <v>1750569</v>
          </cell>
          <cell r="D174">
            <v>8979</v>
          </cell>
          <cell r="E174">
            <v>111069174.94056937</v>
          </cell>
          <cell r="F174">
            <v>145133086.82881701</v>
          </cell>
          <cell r="G174">
            <v>34063911.888247639</v>
          </cell>
          <cell r="H174">
            <v>733056.55460775783</v>
          </cell>
          <cell r="I174">
            <v>957878.37307019217</v>
          </cell>
          <cell r="J174">
            <v>224821.81846243434</v>
          </cell>
          <cell r="K174">
            <v>1008533.4453922422</v>
          </cell>
          <cell r="L174">
            <v>792690.62692980783</v>
          </cell>
          <cell r="M174">
            <v>-215842.81846243434</v>
          </cell>
          <cell r="N174">
            <v>0</v>
          </cell>
          <cell r="O174">
            <v>0</v>
          </cell>
          <cell r="P174">
            <v>0</v>
          </cell>
        </row>
        <row r="175">
          <cell r="A175" t="str">
            <v>MOULTONBORO</v>
          </cell>
          <cell r="B175">
            <v>2847136</v>
          </cell>
          <cell r="C175">
            <v>2949816</v>
          </cell>
          <cell r="D175">
            <v>102680</v>
          </cell>
          <cell r="E175">
            <v>1098669443.2373266</v>
          </cell>
          <cell r="F175">
            <v>1491736758.3036599</v>
          </cell>
          <cell r="G175">
            <v>393067315.06633329</v>
          </cell>
          <cell r="H175">
            <v>7251218.3253663555</v>
          </cell>
          <cell r="I175">
            <v>9845462.6048041545</v>
          </cell>
          <cell r="J175">
            <v>2594244.279437799</v>
          </cell>
          <cell r="K175">
            <v>0</v>
          </cell>
          <cell r="L175">
            <v>0</v>
          </cell>
          <cell r="M175">
            <v>0</v>
          </cell>
          <cell r="N175">
            <v>4404082.3253663545</v>
          </cell>
          <cell r="O175">
            <v>6895646.6048041545</v>
          </cell>
          <cell r="P175">
            <v>2491564.2794377999</v>
          </cell>
        </row>
        <row r="176">
          <cell r="A176" t="str">
            <v>NASHUA</v>
          </cell>
          <cell r="B176">
            <v>60725436</v>
          </cell>
          <cell r="C176">
            <v>61190403</v>
          </cell>
          <cell r="D176">
            <v>464967</v>
          </cell>
          <cell r="E176">
            <v>4852527307.5171471</v>
          </cell>
          <cell r="F176">
            <v>5465200530.6476202</v>
          </cell>
          <cell r="G176">
            <v>612673223.13047314</v>
          </cell>
          <cell r="H176">
            <v>32026680.22961317</v>
          </cell>
          <cell r="I176">
            <v>36070323.50227429</v>
          </cell>
          <cell r="J176">
            <v>4043643.2726611197</v>
          </cell>
          <cell r="K176">
            <v>28698755.77038683</v>
          </cell>
          <cell r="L176">
            <v>25120079.49772571</v>
          </cell>
          <cell r="M176">
            <v>-3578676.2726611197</v>
          </cell>
          <cell r="N176">
            <v>0</v>
          </cell>
          <cell r="O176">
            <v>0</v>
          </cell>
          <cell r="P176">
            <v>0</v>
          </cell>
        </row>
        <row r="177">
          <cell r="A177" t="str">
            <v>NELSON</v>
          </cell>
          <cell r="B177">
            <v>527372</v>
          </cell>
          <cell r="C177">
            <v>558690</v>
          </cell>
          <cell r="D177">
            <v>31318</v>
          </cell>
          <cell r="E177">
            <v>41518191.656414106</v>
          </cell>
          <cell r="F177">
            <v>53108592.491659403</v>
          </cell>
          <cell r="G177">
            <v>11590400.835245296</v>
          </cell>
          <cell r="H177">
            <v>274020.06493233307</v>
          </cell>
          <cell r="I177">
            <v>350516.71044495201</v>
          </cell>
          <cell r="J177">
            <v>76496.645512618939</v>
          </cell>
          <cell r="K177">
            <v>253351.93506766687</v>
          </cell>
          <cell r="L177">
            <v>208173.28955504799</v>
          </cell>
          <cell r="M177">
            <v>-45178.645512618881</v>
          </cell>
          <cell r="N177">
            <v>0</v>
          </cell>
          <cell r="O177">
            <v>0</v>
          </cell>
          <cell r="P177">
            <v>0</v>
          </cell>
        </row>
        <row r="178">
          <cell r="A178" t="str">
            <v>NEW BOSTON</v>
          </cell>
          <cell r="B178">
            <v>2977718</v>
          </cell>
          <cell r="C178">
            <v>3164454</v>
          </cell>
          <cell r="D178">
            <v>186736</v>
          </cell>
          <cell r="E178">
            <v>218843830.86833087</v>
          </cell>
          <cell r="F178">
            <v>253706128.658537</v>
          </cell>
          <cell r="G178">
            <v>34862297.790206134</v>
          </cell>
          <cell r="H178">
            <v>1444369.2837309837</v>
          </cell>
          <cell r="I178">
            <v>1674460.4491463441</v>
          </cell>
          <cell r="J178">
            <v>230091.16541536036</v>
          </cell>
          <cell r="K178">
            <v>1533348.7162690163</v>
          </cell>
          <cell r="L178">
            <v>1489993.5508536559</v>
          </cell>
          <cell r="M178">
            <v>-43355.165415360359</v>
          </cell>
          <cell r="N178">
            <v>0</v>
          </cell>
          <cell r="O178">
            <v>0</v>
          </cell>
          <cell r="P178">
            <v>0</v>
          </cell>
        </row>
        <row r="179">
          <cell r="A179" t="str">
            <v>NEW CASTLE</v>
          </cell>
          <cell r="B179">
            <v>395954</v>
          </cell>
          <cell r="C179">
            <v>413945</v>
          </cell>
          <cell r="D179">
            <v>17991</v>
          </cell>
          <cell r="E179">
            <v>276791124.45212251</v>
          </cell>
          <cell r="F179">
            <v>353690534.58881301</v>
          </cell>
          <cell r="G179">
            <v>76899410.136690497</v>
          </cell>
          <cell r="H179">
            <v>1826821.4213840086</v>
          </cell>
          <cell r="I179">
            <v>2334357.5282861656</v>
          </cell>
          <cell r="J179">
            <v>507536.10690215696</v>
          </cell>
          <cell r="K179">
            <v>0</v>
          </cell>
          <cell r="L179">
            <v>0</v>
          </cell>
          <cell r="M179">
            <v>0</v>
          </cell>
          <cell r="N179">
            <v>1430867.4213840084</v>
          </cell>
          <cell r="O179">
            <v>1920412.5282861656</v>
          </cell>
          <cell r="P179">
            <v>489545.10690215719</v>
          </cell>
        </row>
        <row r="180">
          <cell r="A180" t="str">
            <v>NEW DURHAM</v>
          </cell>
          <cell r="B180">
            <v>1983392</v>
          </cell>
          <cell r="C180">
            <v>2032499</v>
          </cell>
          <cell r="D180">
            <v>49107</v>
          </cell>
          <cell r="E180">
            <v>171243851.6096414</v>
          </cell>
          <cell r="F180">
            <v>193001536.06773701</v>
          </cell>
          <cell r="G180">
            <v>21757684.45809561</v>
          </cell>
          <cell r="H180">
            <v>1130209.4206236333</v>
          </cell>
          <cell r="I180">
            <v>1273810.1380470642</v>
          </cell>
          <cell r="J180">
            <v>143600.71742343088</v>
          </cell>
          <cell r="K180">
            <v>853182.57937636692</v>
          </cell>
          <cell r="L180">
            <v>758688.86195293581</v>
          </cell>
          <cell r="M180">
            <v>-94493.71742343111</v>
          </cell>
          <cell r="N180">
            <v>0</v>
          </cell>
          <cell r="O180">
            <v>0</v>
          </cell>
          <cell r="P180">
            <v>0</v>
          </cell>
        </row>
        <row r="181">
          <cell r="A181" t="str">
            <v>NEW HAMPTON</v>
          </cell>
          <cell r="B181">
            <v>1458715</v>
          </cell>
          <cell r="C181">
            <v>1500932</v>
          </cell>
          <cell r="D181">
            <v>42217</v>
          </cell>
          <cell r="E181">
            <v>114160970.01289754</v>
          </cell>
          <cell r="F181">
            <v>117698961.26464701</v>
          </cell>
          <cell r="G181">
            <v>3537991.2517494708</v>
          </cell>
          <cell r="H181">
            <v>753462.4020851237</v>
          </cell>
          <cell r="I181">
            <v>776813.14434667013</v>
          </cell>
          <cell r="J181">
            <v>23350.742261546431</v>
          </cell>
          <cell r="K181">
            <v>705252.5979148763</v>
          </cell>
          <cell r="L181">
            <v>724118.85565332987</v>
          </cell>
          <cell r="M181">
            <v>18866.257738453569</v>
          </cell>
          <cell r="N181">
            <v>0</v>
          </cell>
          <cell r="O181">
            <v>0</v>
          </cell>
          <cell r="P181">
            <v>0</v>
          </cell>
        </row>
        <row r="182">
          <cell r="A182" t="str">
            <v>NEW IPSWICH</v>
          </cell>
          <cell r="B182">
            <v>3777966</v>
          </cell>
          <cell r="C182">
            <v>3803942</v>
          </cell>
          <cell r="D182">
            <v>25976</v>
          </cell>
          <cell r="E182">
            <v>156472548.24526995</v>
          </cell>
          <cell r="F182">
            <v>186813794.82846501</v>
          </cell>
          <cell r="G182">
            <v>30341246.58319506</v>
          </cell>
          <cell r="H182">
            <v>1032718.8184187817</v>
          </cell>
          <cell r="I182">
            <v>1232971.0458678692</v>
          </cell>
          <cell r="J182">
            <v>200252.22744908743</v>
          </cell>
          <cell r="K182">
            <v>2745247.1815812183</v>
          </cell>
          <cell r="L182">
            <v>2570970.9541321308</v>
          </cell>
          <cell r="M182">
            <v>-174276.22744908743</v>
          </cell>
          <cell r="N182">
            <v>0</v>
          </cell>
          <cell r="O182">
            <v>0</v>
          </cell>
          <cell r="P182">
            <v>0</v>
          </cell>
        </row>
        <row r="183">
          <cell r="A183" t="str">
            <v>NEW LONDON</v>
          </cell>
          <cell r="B183">
            <v>1851749</v>
          </cell>
          <cell r="C183">
            <v>1787224</v>
          </cell>
          <cell r="D183">
            <v>-64525</v>
          </cell>
          <cell r="E183">
            <v>518382498.6022889</v>
          </cell>
          <cell r="F183">
            <v>529238649.02482301</v>
          </cell>
          <cell r="G183">
            <v>10856150.422534108</v>
          </cell>
          <cell r="H183">
            <v>3421324.4907751069</v>
          </cell>
          <cell r="I183">
            <v>3492975.0835638316</v>
          </cell>
          <cell r="J183">
            <v>71650.592788724694</v>
          </cell>
          <cell r="K183">
            <v>0</v>
          </cell>
          <cell r="L183">
            <v>0</v>
          </cell>
          <cell r="M183">
            <v>0</v>
          </cell>
          <cell r="N183">
            <v>1569575.4907751065</v>
          </cell>
          <cell r="O183">
            <v>1705751.0835638316</v>
          </cell>
          <cell r="P183">
            <v>136175.59278872516</v>
          </cell>
        </row>
        <row r="184">
          <cell r="A184" t="str">
            <v>NEWBURY</v>
          </cell>
          <cell r="B184">
            <v>1339205</v>
          </cell>
          <cell r="C184">
            <v>1308547</v>
          </cell>
          <cell r="D184">
            <v>-30658</v>
          </cell>
          <cell r="E184">
            <v>257719945.01395682</v>
          </cell>
          <cell r="F184">
            <v>284534847.48126501</v>
          </cell>
          <cell r="G184">
            <v>26814902.467308193</v>
          </cell>
          <cell r="H184">
            <v>1700951.6370921149</v>
          </cell>
          <cell r="I184">
            <v>1877929.9933763489</v>
          </cell>
          <cell r="J184">
            <v>176978.35628423397</v>
          </cell>
          <cell r="K184">
            <v>0</v>
          </cell>
          <cell r="L184">
            <v>0</v>
          </cell>
          <cell r="M184">
            <v>0</v>
          </cell>
          <cell r="N184">
            <v>361746.63709211489</v>
          </cell>
          <cell r="O184">
            <v>569382.99337634887</v>
          </cell>
          <cell r="P184">
            <v>207636.35628423397</v>
          </cell>
        </row>
        <row r="185">
          <cell r="A185" t="str">
            <v>NEWFIELDS</v>
          </cell>
          <cell r="B185">
            <v>1057328</v>
          </cell>
          <cell r="C185">
            <v>1123000</v>
          </cell>
          <cell r="D185">
            <v>65672</v>
          </cell>
          <cell r="E185">
            <v>135145997.87783504</v>
          </cell>
          <cell r="F185">
            <v>157998534.731819</v>
          </cell>
          <cell r="G185">
            <v>22852536.853983968</v>
          </cell>
          <cell r="H185">
            <v>891963.58599371125</v>
          </cell>
          <cell r="I185">
            <v>1042790.3292300054</v>
          </cell>
          <cell r="J185">
            <v>150826.74323629413</v>
          </cell>
          <cell r="K185">
            <v>165364.41400628875</v>
          </cell>
          <cell r="L185">
            <v>80209.670769994613</v>
          </cell>
          <cell r="M185">
            <v>-85154.743236294133</v>
          </cell>
          <cell r="N185">
            <v>0</v>
          </cell>
          <cell r="O185">
            <v>0</v>
          </cell>
          <cell r="P185">
            <v>0</v>
          </cell>
        </row>
        <row r="186">
          <cell r="A186" t="str">
            <v>NEWINGTON</v>
          </cell>
          <cell r="B186">
            <v>416346</v>
          </cell>
          <cell r="C186">
            <v>441398</v>
          </cell>
          <cell r="D186">
            <v>25052</v>
          </cell>
          <cell r="E186">
            <v>391025565.6349206</v>
          </cell>
          <cell r="F186">
            <v>467269816.16009998</v>
          </cell>
          <cell r="G186">
            <v>76244250.525179386</v>
          </cell>
          <cell r="H186">
            <v>2580768.733190476</v>
          </cell>
          <cell r="I186">
            <v>3083980.7866566596</v>
          </cell>
          <cell r="J186">
            <v>503212.0534661836</v>
          </cell>
          <cell r="K186">
            <v>0</v>
          </cell>
          <cell r="L186">
            <v>0</v>
          </cell>
          <cell r="M186">
            <v>0</v>
          </cell>
          <cell r="N186">
            <v>2164422.733190476</v>
          </cell>
          <cell r="O186">
            <v>2642582.7866566596</v>
          </cell>
          <cell r="P186">
            <v>478160.0534661836</v>
          </cell>
        </row>
        <row r="187">
          <cell r="A187" t="str">
            <v>NEWMARKET</v>
          </cell>
          <cell r="B187">
            <v>4812986</v>
          </cell>
          <cell r="C187">
            <v>4852447</v>
          </cell>
          <cell r="D187">
            <v>39461</v>
          </cell>
          <cell r="E187">
            <v>319499728.69698668</v>
          </cell>
          <cell r="F187">
            <v>378919162.39837199</v>
          </cell>
          <cell r="G187">
            <v>59419433.701385319</v>
          </cell>
          <cell r="H187">
            <v>2108698.2094001123</v>
          </cell>
          <cell r="I187">
            <v>2500866.4718292551</v>
          </cell>
          <cell r="J187">
            <v>392168.26242914284</v>
          </cell>
          <cell r="K187">
            <v>2704287.7905998882</v>
          </cell>
          <cell r="L187">
            <v>2351580.5281707449</v>
          </cell>
          <cell r="M187">
            <v>-352707.2624291433</v>
          </cell>
          <cell r="N187">
            <v>0</v>
          </cell>
          <cell r="O187">
            <v>0</v>
          </cell>
          <cell r="P187">
            <v>0</v>
          </cell>
        </row>
        <row r="188">
          <cell r="A188" t="str">
            <v>NEWPORT</v>
          </cell>
          <cell r="B188">
            <v>5504031</v>
          </cell>
          <cell r="C188">
            <v>5723504</v>
          </cell>
          <cell r="D188">
            <v>219473</v>
          </cell>
          <cell r="E188">
            <v>227649366.70152763</v>
          </cell>
          <cell r="F188">
            <v>240664702.04806101</v>
          </cell>
          <cell r="G188">
            <v>13015335.346533388</v>
          </cell>
          <cell r="H188">
            <v>1502485.8202300824</v>
          </cell>
          <cell r="I188">
            <v>1588387.0335172026</v>
          </cell>
          <cell r="J188">
            <v>85901.213287120219</v>
          </cell>
          <cell r="K188">
            <v>4001545.1797699174</v>
          </cell>
          <cell r="L188">
            <v>4135116.9664827976</v>
          </cell>
          <cell r="M188">
            <v>133571.78671288025</v>
          </cell>
          <cell r="N188">
            <v>0</v>
          </cell>
          <cell r="O188">
            <v>0</v>
          </cell>
          <cell r="P188">
            <v>0</v>
          </cell>
        </row>
        <row r="189">
          <cell r="A189" t="str">
            <v>NEWTON</v>
          </cell>
          <cell r="B189">
            <v>3234965</v>
          </cell>
          <cell r="C189">
            <v>3273782</v>
          </cell>
          <cell r="D189">
            <v>38817</v>
          </cell>
          <cell r="E189">
            <v>210390313.02519542</v>
          </cell>
          <cell r="F189">
            <v>246780173.79767299</v>
          </cell>
          <cell r="G189">
            <v>36389860.772477567</v>
          </cell>
          <cell r="H189">
            <v>1388576.0659662897</v>
          </cell>
          <cell r="I189">
            <v>1628749.1470646418</v>
          </cell>
          <cell r="J189">
            <v>240173.08109835209</v>
          </cell>
          <cell r="K189">
            <v>1846388.9340337103</v>
          </cell>
          <cell r="L189">
            <v>1645032.8529353582</v>
          </cell>
          <cell r="M189">
            <v>-201356.08109835209</v>
          </cell>
          <cell r="N189">
            <v>0</v>
          </cell>
          <cell r="O189">
            <v>0</v>
          </cell>
          <cell r="P189">
            <v>0</v>
          </cell>
        </row>
        <row r="190">
          <cell r="A190" t="str">
            <v>NORTH HAMPTON</v>
          </cell>
          <cell r="B190">
            <v>2634520</v>
          </cell>
          <cell r="C190">
            <v>2700428</v>
          </cell>
          <cell r="D190">
            <v>65908</v>
          </cell>
          <cell r="E190">
            <v>497315635.04177946</v>
          </cell>
          <cell r="F190">
            <v>599024320.29144895</v>
          </cell>
          <cell r="G190">
            <v>101708685.24966949</v>
          </cell>
          <cell r="H190">
            <v>3282283.1912757442</v>
          </cell>
          <cell r="I190">
            <v>3953560.5139235631</v>
          </cell>
          <cell r="J190">
            <v>671277.32264781883</v>
          </cell>
          <cell r="K190">
            <v>0</v>
          </cell>
          <cell r="L190">
            <v>0</v>
          </cell>
          <cell r="M190">
            <v>0</v>
          </cell>
          <cell r="N190">
            <v>647763.19127574423</v>
          </cell>
          <cell r="O190">
            <v>1253132.5139235631</v>
          </cell>
          <cell r="P190">
            <v>605369.32264781883</v>
          </cell>
        </row>
        <row r="191">
          <cell r="A191" t="str">
            <v>NORTHFIELD</v>
          </cell>
          <cell r="B191">
            <v>3634346</v>
          </cell>
          <cell r="C191">
            <v>3655334</v>
          </cell>
          <cell r="D191">
            <v>20988</v>
          </cell>
          <cell r="E191">
            <v>136953512.17273954</v>
          </cell>
          <cell r="F191">
            <v>151546543.70192599</v>
          </cell>
          <cell r="G191">
            <v>14593031.529186457</v>
          </cell>
          <cell r="H191">
            <v>903893.18034008099</v>
          </cell>
          <cell r="I191">
            <v>1000207.1884327115</v>
          </cell>
          <cell r="J191">
            <v>96314.008092630538</v>
          </cell>
          <cell r="K191">
            <v>2730452.819659919</v>
          </cell>
          <cell r="L191">
            <v>2655126.8115672884</v>
          </cell>
          <cell r="M191">
            <v>-75326.008092630655</v>
          </cell>
          <cell r="N191">
            <v>0</v>
          </cell>
          <cell r="O191">
            <v>0</v>
          </cell>
          <cell r="P191">
            <v>0</v>
          </cell>
        </row>
        <row r="192">
          <cell r="A192" t="str">
            <v>NORTHUMBERLAND</v>
          </cell>
          <cell r="B192">
            <v>2326740</v>
          </cell>
          <cell r="C192">
            <v>2313748</v>
          </cell>
          <cell r="D192">
            <v>-12992</v>
          </cell>
          <cell r="E192">
            <v>68170909.928459182</v>
          </cell>
          <cell r="F192">
            <v>73901759.638376296</v>
          </cell>
          <cell r="G192">
            <v>5730849.7099171132</v>
          </cell>
          <cell r="H192">
            <v>449928.00552783062</v>
          </cell>
          <cell r="I192">
            <v>487751.61361328349</v>
          </cell>
          <cell r="J192">
            <v>37823.60808545287</v>
          </cell>
          <cell r="K192">
            <v>1876811.9944721693</v>
          </cell>
          <cell r="L192">
            <v>1825996.3863867165</v>
          </cell>
          <cell r="M192">
            <v>-50815.608085452812</v>
          </cell>
          <cell r="N192">
            <v>0</v>
          </cell>
          <cell r="O192">
            <v>0</v>
          </cell>
          <cell r="P192">
            <v>0</v>
          </cell>
        </row>
        <row r="193">
          <cell r="A193" t="str">
            <v>NORTHWOOD</v>
          </cell>
          <cell r="B193">
            <v>3041850</v>
          </cell>
          <cell r="C193">
            <v>3119676</v>
          </cell>
          <cell r="D193">
            <v>77826</v>
          </cell>
          <cell r="E193">
            <v>196755897.49723488</v>
          </cell>
          <cell r="F193">
            <v>232776258.49246401</v>
          </cell>
          <cell r="G193">
            <v>36020360.995229125</v>
          </cell>
          <cell r="H193">
            <v>1298588.9234817503</v>
          </cell>
          <cell r="I193">
            <v>1536323.3060502624</v>
          </cell>
          <cell r="J193">
            <v>237734.38256851211</v>
          </cell>
          <cell r="K193">
            <v>1743261.0765182497</v>
          </cell>
          <cell r="L193">
            <v>1583352.6939497376</v>
          </cell>
          <cell r="M193">
            <v>-159908.38256851211</v>
          </cell>
          <cell r="N193">
            <v>0</v>
          </cell>
          <cell r="O193">
            <v>0</v>
          </cell>
          <cell r="P193">
            <v>0</v>
          </cell>
        </row>
        <row r="194">
          <cell r="A194" t="str">
            <v>NOTTINGHAM</v>
          </cell>
          <cell r="B194">
            <v>2959170</v>
          </cell>
          <cell r="C194">
            <v>3103496</v>
          </cell>
          <cell r="D194">
            <v>144326</v>
          </cell>
          <cell r="E194">
            <v>220844284.8907229</v>
          </cell>
          <cell r="F194">
            <v>255273465.51687899</v>
          </cell>
          <cell r="G194">
            <v>34429180.626156092</v>
          </cell>
          <cell r="H194">
            <v>1457572.2802787712</v>
          </cell>
          <cell r="I194">
            <v>1684804.8724114012</v>
          </cell>
          <cell r="J194">
            <v>227232.59213263006</v>
          </cell>
          <cell r="K194">
            <v>1501597.7197212288</v>
          </cell>
          <cell r="L194">
            <v>1418691.1275885988</v>
          </cell>
          <cell r="M194">
            <v>-82906.592132630059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ODELL</v>
          </cell>
          <cell r="B195">
            <v>0</v>
          </cell>
          <cell r="C195">
            <v>0</v>
          </cell>
          <cell r="D195">
            <v>0</v>
          </cell>
          <cell r="E195">
            <v>1153852</v>
          </cell>
          <cell r="F195">
            <v>1242814</v>
          </cell>
          <cell r="G195">
            <v>88962</v>
          </cell>
          <cell r="H195">
            <v>7615.4232000000002</v>
          </cell>
          <cell r="I195">
            <v>8202.5723999999991</v>
          </cell>
          <cell r="J195">
            <v>587.14919999999893</v>
          </cell>
          <cell r="K195">
            <v>0</v>
          </cell>
          <cell r="L195">
            <v>0</v>
          </cell>
          <cell r="M195">
            <v>0</v>
          </cell>
          <cell r="N195">
            <v>7615.4231999999993</v>
          </cell>
          <cell r="O195">
            <v>8202.5723999999991</v>
          </cell>
          <cell r="P195">
            <v>587.14919999999984</v>
          </cell>
        </row>
        <row r="196">
          <cell r="A196" t="str">
            <v>ORANGE</v>
          </cell>
          <cell r="B196">
            <v>241111</v>
          </cell>
          <cell r="C196">
            <v>225275</v>
          </cell>
          <cell r="D196">
            <v>-15836</v>
          </cell>
          <cell r="E196">
            <v>14810706.308581593</v>
          </cell>
          <cell r="F196">
            <v>16104546.4266662</v>
          </cell>
          <cell r="G196">
            <v>1293840.1180846076</v>
          </cell>
          <cell r="H196">
            <v>97750.661636638513</v>
          </cell>
          <cell r="I196">
            <v>106290.0064159969</v>
          </cell>
          <cell r="J196">
            <v>8539.344779358391</v>
          </cell>
          <cell r="K196">
            <v>143360.33836336149</v>
          </cell>
          <cell r="L196">
            <v>118984.9935840031</v>
          </cell>
          <cell r="M196">
            <v>-24375.344779358391</v>
          </cell>
          <cell r="N196">
            <v>0</v>
          </cell>
          <cell r="O196">
            <v>0</v>
          </cell>
          <cell r="P196">
            <v>0</v>
          </cell>
        </row>
        <row r="197">
          <cell r="A197" t="str">
            <v>ORFORD</v>
          </cell>
          <cell r="B197">
            <v>689321</v>
          </cell>
          <cell r="C197">
            <v>711813</v>
          </cell>
          <cell r="D197">
            <v>22492</v>
          </cell>
          <cell r="E197">
            <v>65671586.778396592</v>
          </cell>
          <cell r="F197">
            <v>73985112.412271798</v>
          </cell>
          <cell r="G197">
            <v>8313525.6338752061</v>
          </cell>
          <cell r="H197">
            <v>433432.4727374175</v>
          </cell>
          <cell r="I197">
            <v>488301.74192099384</v>
          </cell>
          <cell r="J197">
            <v>54869.26918357634</v>
          </cell>
          <cell r="K197">
            <v>255888.52726258256</v>
          </cell>
          <cell r="L197">
            <v>223511.25807900616</v>
          </cell>
          <cell r="M197">
            <v>-32377.269183576398</v>
          </cell>
          <cell r="N197">
            <v>0</v>
          </cell>
          <cell r="O197">
            <v>0</v>
          </cell>
          <cell r="P197">
            <v>0</v>
          </cell>
        </row>
        <row r="198">
          <cell r="A198" t="str">
            <v>OSSIPEE</v>
          </cell>
          <cell r="B198">
            <v>3659653</v>
          </cell>
          <cell r="C198">
            <v>3644847</v>
          </cell>
          <cell r="D198">
            <v>-14806</v>
          </cell>
          <cell r="E198">
            <v>259655932.27434999</v>
          </cell>
          <cell r="F198">
            <v>309793503.53674501</v>
          </cell>
          <cell r="G198">
            <v>50137571.262395024</v>
          </cell>
          <cell r="H198">
            <v>1713729.1530107099</v>
          </cell>
          <cell r="I198">
            <v>2044637.1233425168</v>
          </cell>
          <cell r="J198">
            <v>330907.97033180692</v>
          </cell>
          <cell r="K198">
            <v>1945923.8469892903</v>
          </cell>
          <cell r="L198">
            <v>1600209.8766574832</v>
          </cell>
          <cell r="M198">
            <v>-345713.97033180716</v>
          </cell>
          <cell r="N198">
            <v>0</v>
          </cell>
          <cell r="O198">
            <v>0</v>
          </cell>
          <cell r="P198">
            <v>0</v>
          </cell>
        </row>
        <row r="199">
          <cell r="A199" t="str">
            <v>PELHAM</v>
          </cell>
          <cell r="B199">
            <v>7851460</v>
          </cell>
          <cell r="C199">
            <v>7975593</v>
          </cell>
          <cell r="D199">
            <v>124133</v>
          </cell>
          <cell r="E199">
            <v>649327806.24238467</v>
          </cell>
          <cell r="F199">
            <v>768733622.24747503</v>
          </cell>
          <cell r="G199">
            <v>119405816.00509036</v>
          </cell>
          <cell r="H199">
            <v>4285563.5211997386</v>
          </cell>
          <cell r="I199">
            <v>5073641.9068333348</v>
          </cell>
          <cell r="J199">
            <v>788078.38563359622</v>
          </cell>
          <cell r="K199">
            <v>3565896.4788002614</v>
          </cell>
          <cell r="L199">
            <v>2901951.0931666652</v>
          </cell>
          <cell r="M199">
            <v>-663945.38563359622</v>
          </cell>
          <cell r="N199">
            <v>0</v>
          </cell>
          <cell r="O199">
            <v>0</v>
          </cell>
          <cell r="P199">
            <v>0</v>
          </cell>
        </row>
        <row r="200">
          <cell r="A200" t="str">
            <v>PEMBROKE</v>
          </cell>
          <cell r="B200">
            <v>5350865</v>
          </cell>
          <cell r="C200">
            <v>5078894</v>
          </cell>
          <cell r="D200">
            <v>-271971</v>
          </cell>
          <cell r="E200">
            <v>256122165.56176385</v>
          </cell>
          <cell r="F200">
            <v>295516288.64876997</v>
          </cell>
          <cell r="G200">
            <v>39394123.087006122</v>
          </cell>
          <cell r="H200">
            <v>1690406.2927076414</v>
          </cell>
          <cell r="I200">
            <v>1950407.5050818818</v>
          </cell>
          <cell r="J200">
            <v>260001.21237424039</v>
          </cell>
          <cell r="K200">
            <v>3660458.7072923584</v>
          </cell>
          <cell r="L200">
            <v>3128486.4949181182</v>
          </cell>
          <cell r="M200">
            <v>-531972.21237424016</v>
          </cell>
          <cell r="N200">
            <v>0</v>
          </cell>
          <cell r="O200">
            <v>0</v>
          </cell>
          <cell r="P200">
            <v>0</v>
          </cell>
        </row>
        <row r="201">
          <cell r="A201" t="str">
            <v>PETERBOROUGH</v>
          </cell>
          <cell r="B201">
            <v>3942822</v>
          </cell>
          <cell r="C201">
            <v>4204897</v>
          </cell>
          <cell r="D201">
            <v>262075</v>
          </cell>
          <cell r="E201">
            <v>363423972.00368315</v>
          </cell>
          <cell r="F201">
            <v>386747233.34604698</v>
          </cell>
          <cell r="G201">
            <v>23323261.342363834</v>
          </cell>
          <cell r="H201">
            <v>2398598.2152243089</v>
          </cell>
          <cell r="I201">
            <v>2552531.7400839101</v>
          </cell>
          <cell r="J201">
            <v>153933.52485960117</v>
          </cell>
          <cell r="K201">
            <v>1544223.7847756916</v>
          </cell>
          <cell r="L201">
            <v>1652365.2599160899</v>
          </cell>
          <cell r="M201">
            <v>108141.47514039837</v>
          </cell>
          <cell r="N201">
            <v>0</v>
          </cell>
          <cell r="O201">
            <v>0</v>
          </cell>
          <cell r="P201">
            <v>0</v>
          </cell>
        </row>
        <row r="202">
          <cell r="A202" t="str">
            <v>PIERMONT</v>
          </cell>
          <cell r="B202">
            <v>499819</v>
          </cell>
          <cell r="C202">
            <v>506660</v>
          </cell>
          <cell r="D202">
            <v>6841</v>
          </cell>
          <cell r="E202">
            <v>41578792.424828358</v>
          </cell>
          <cell r="F202">
            <v>43362620.246028997</v>
          </cell>
          <cell r="G202">
            <v>1783827.821200639</v>
          </cell>
          <cell r="H202">
            <v>274420.03000386717</v>
          </cell>
          <cell r="I202">
            <v>286193.29362379131</v>
          </cell>
          <cell r="J202">
            <v>11773.263619924139</v>
          </cell>
          <cell r="K202">
            <v>225398.96999613283</v>
          </cell>
          <cell r="L202">
            <v>220466.70637620869</v>
          </cell>
          <cell r="M202">
            <v>-4932.2636199241388</v>
          </cell>
          <cell r="N202">
            <v>0</v>
          </cell>
          <cell r="O202">
            <v>0</v>
          </cell>
          <cell r="P202">
            <v>0</v>
          </cell>
        </row>
        <row r="203">
          <cell r="A203" t="str">
            <v>PINKHAM'S GRANT</v>
          </cell>
          <cell r="B203">
            <v>0</v>
          </cell>
          <cell r="C203">
            <v>0</v>
          </cell>
          <cell r="D203">
            <v>0</v>
          </cell>
          <cell r="E203">
            <v>2319842.007851935</v>
          </cell>
          <cell r="F203">
            <v>2567015.03420605</v>
          </cell>
          <cell r="G203">
            <v>247173.02635411499</v>
          </cell>
          <cell r="H203">
            <v>15310.957251822771</v>
          </cell>
          <cell r="I203">
            <v>16942.299225759929</v>
          </cell>
          <cell r="J203">
            <v>1631.3419739371584</v>
          </cell>
          <cell r="K203">
            <v>0</v>
          </cell>
          <cell r="L203">
            <v>0</v>
          </cell>
          <cell r="M203">
            <v>0</v>
          </cell>
          <cell r="N203">
            <v>15310.957251822769</v>
          </cell>
          <cell r="O203">
            <v>16942.299225759929</v>
          </cell>
          <cell r="P203">
            <v>1631.3419739371602</v>
          </cell>
        </row>
        <row r="204">
          <cell r="A204" t="str">
            <v>PITTSBURG</v>
          </cell>
          <cell r="B204">
            <v>582112</v>
          </cell>
          <cell r="C204">
            <v>542292</v>
          </cell>
          <cell r="D204">
            <v>-39820</v>
          </cell>
          <cell r="E204">
            <v>110696416.80233708</v>
          </cell>
          <cell r="F204">
            <v>121132642.880952</v>
          </cell>
          <cell r="G204">
            <v>10436226.07861492</v>
          </cell>
          <cell r="H204">
            <v>730596.35089542472</v>
          </cell>
          <cell r="I204">
            <v>799475.4430142832</v>
          </cell>
          <cell r="J204">
            <v>68879.092118858476</v>
          </cell>
          <cell r="K204">
            <v>0</v>
          </cell>
          <cell r="L204">
            <v>0</v>
          </cell>
          <cell r="M204">
            <v>0</v>
          </cell>
          <cell r="N204">
            <v>148484.35089542472</v>
          </cell>
          <cell r="O204">
            <v>257183.4430142832</v>
          </cell>
          <cell r="P204">
            <v>108699.09211885848</v>
          </cell>
        </row>
        <row r="205">
          <cell r="A205" t="str">
            <v>PITTSFIELD</v>
          </cell>
          <cell r="B205">
            <v>3768557</v>
          </cell>
          <cell r="C205">
            <v>3780071</v>
          </cell>
          <cell r="D205">
            <v>11514</v>
          </cell>
          <cell r="E205">
            <v>118994404.53597485</v>
          </cell>
          <cell r="F205">
            <v>130766359.10788199</v>
          </cell>
          <cell r="G205">
            <v>11771954.571907148</v>
          </cell>
          <cell r="H205">
            <v>785363.06993743393</v>
          </cell>
          <cell r="I205">
            <v>863057.97011202108</v>
          </cell>
          <cell r="J205">
            <v>77694.90017458715</v>
          </cell>
          <cell r="K205">
            <v>2983193.930062566</v>
          </cell>
          <cell r="L205">
            <v>2917013.0298879789</v>
          </cell>
          <cell r="M205">
            <v>-66180.900174587034</v>
          </cell>
          <cell r="N205">
            <v>0</v>
          </cell>
          <cell r="O205">
            <v>0</v>
          </cell>
          <cell r="P205">
            <v>0</v>
          </cell>
        </row>
        <row r="206">
          <cell r="A206" t="str">
            <v>PLAINFIELD</v>
          </cell>
          <cell r="B206">
            <v>1419826</v>
          </cell>
          <cell r="C206">
            <v>1494974</v>
          </cell>
          <cell r="D206">
            <v>75148</v>
          </cell>
          <cell r="E206">
            <v>122702194.44396071</v>
          </cell>
          <cell r="F206">
            <v>129299497.31580999</v>
          </cell>
          <cell r="G206">
            <v>6597302.8718492836</v>
          </cell>
          <cell r="H206">
            <v>809834.48333014071</v>
          </cell>
          <cell r="I206">
            <v>853376.68228434585</v>
          </cell>
          <cell r="J206">
            <v>43542.198954205145</v>
          </cell>
          <cell r="K206">
            <v>609991.51666985929</v>
          </cell>
          <cell r="L206">
            <v>641597.31771565415</v>
          </cell>
          <cell r="M206">
            <v>31605.801045794855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PLAISTOW</v>
          </cell>
          <cell r="B207">
            <v>5431392</v>
          </cell>
          <cell r="C207">
            <v>5519773</v>
          </cell>
          <cell r="D207">
            <v>88381</v>
          </cell>
          <cell r="E207">
            <v>531976387.64086688</v>
          </cell>
          <cell r="F207">
            <v>618589853.07987797</v>
          </cell>
          <cell r="G207">
            <v>86613465.439011097</v>
          </cell>
          <cell r="H207">
            <v>3511044.1584297214</v>
          </cell>
          <cell r="I207">
            <v>4082693.0303271944</v>
          </cell>
          <cell r="J207">
            <v>571648.871897473</v>
          </cell>
          <cell r="K207">
            <v>1920347.8415702786</v>
          </cell>
          <cell r="L207">
            <v>1437079.9696728056</v>
          </cell>
          <cell r="M207">
            <v>-483267.871897473</v>
          </cell>
          <cell r="N207">
            <v>0</v>
          </cell>
          <cell r="O207">
            <v>0</v>
          </cell>
          <cell r="P207">
            <v>0</v>
          </cell>
        </row>
        <row r="208">
          <cell r="A208" t="str">
            <v>PLYMOUTH</v>
          </cell>
          <cell r="B208">
            <v>3646415</v>
          </cell>
          <cell r="C208">
            <v>3610670</v>
          </cell>
          <cell r="D208">
            <v>-35745</v>
          </cell>
          <cell r="E208">
            <v>162981659.77957335</v>
          </cell>
          <cell r="F208">
            <v>171551283.90983</v>
          </cell>
          <cell r="G208">
            <v>8569624.1302566528</v>
          </cell>
          <cell r="H208">
            <v>1075678.954545184</v>
          </cell>
          <cell r="I208">
            <v>1132238.4738048781</v>
          </cell>
          <cell r="J208">
            <v>56559.519259694032</v>
          </cell>
          <cell r="K208">
            <v>2570736.045454816</v>
          </cell>
          <cell r="L208">
            <v>2478431.5261951219</v>
          </cell>
          <cell r="M208">
            <v>-92304.519259694032</v>
          </cell>
          <cell r="N208">
            <v>0</v>
          </cell>
          <cell r="O208">
            <v>0</v>
          </cell>
          <cell r="P208">
            <v>0</v>
          </cell>
        </row>
        <row r="209">
          <cell r="A209" t="str">
            <v>PORTSMOUTH</v>
          </cell>
          <cell r="B209">
            <v>10872372</v>
          </cell>
          <cell r="C209">
            <v>10560914</v>
          </cell>
          <cell r="D209">
            <v>-311458</v>
          </cell>
          <cell r="E209">
            <v>1936670258.2687736</v>
          </cell>
          <cell r="F209">
            <v>2461170185.6524701</v>
          </cell>
          <cell r="G209">
            <v>524499927.38369656</v>
          </cell>
          <cell r="H209">
            <v>12782023.704573905</v>
          </cell>
          <cell r="I209">
            <v>16243723.2253063</v>
          </cell>
          <cell r="J209">
            <v>3461699.5207323954</v>
          </cell>
          <cell r="K209">
            <v>0</v>
          </cell>
          <cell r="L209">
            <v>0</v>
          </cell>
          <cell r="M209">
            <v>0</v>
          </cell>
          <cell r="N209">
            <v>1909651.7045739032</v>
          </cell>
          <cell r="O209">
            <v>5682809.2253063004</v>
          </cell>
          <cell r="P209">
            <v>3773157.5207323972</v>
          </cell>
        </row>
        <row r="210">
          <cell r="A210" t="str">
            <v>RANDOLPH</v>
          </cell>
          <cell r="B210">
            <v>200757</v>
          </cell>
          <cell r="C210">
            <v>216825</v>
          </cell>
          <cell r="D210">
            <v>16068</v>
          </cell>
          <cell r="E210">
            <v>34700570.369474337</v>
          </cell>
          <cell r="F210">
            <v>36358711.354718499</v>
          </cell>
          <cell r="G210">
            <v>1658140.9852441624</v>
          </cell>
          <cell r="H210">
            <v>229023.76443853063</v>
          </cell>
          <cell r="I210">
            <v>239967.4949411421</v>
          </cell>
          <cell r="J210">
            <v>10943.730502611463</v>
          </cell>
          <cell r="K210">
            <v>0</v>
          </cell>
          <cell r="L210">
            <v>0</v>
          </cell>
          <cell r="M210">
            <v>0</v>
          </cell>
          <cell r="N210">
            <v>28266.764438530605</v>
          </cell>
          <cell r="O210">
            <v>23142.494941142097</v>
          </cell>
          <cell r="P210">
            <v>-5124.2694973885082</v>
          </cell>
        </row>
        <row r="211">
          <cell r="A211" t="str">
            <v>RAYMOND</v>
          </cell>
          <cell r="B211">
            <v>8278884</v>
          </cell>
          <cell r="C211">
            <v>8298614</v>
          </cell>
          <cell r="D211">
            <v>19730</v>
          </cell>
          <cell r="E211">
            <v>396923226.21844649</v>
          </cell>
          <cell r="F211">
            <v>463125284.38457102</v>
          </cell>
          <cell r="G211">
            <v>66202058.166124523</v>
          </cell>
          <cell r="H211">
            <v>2619693.2930417471</v>
          </cell>
          <cell r="I211">
            <v>3056626.8769381684</v>
          </cell>
          <cell r="J211">
            <v>436933.58389642136</v>
          </cell>
          <cell r="K211">
            <v>5659190.7069582529</v>
          </cell>
          <cell r="L211">
            <v>5241987.123061832</v>
          </cell>
          <cell r="M211">
            <v>-417203.5838964209</v>
          </cell>
          <cell r="N211">
            <v>0</v>
          </cell>
          <cell r="O211">
            <v>0</v>
          </cell>
          <cell r="P211">
            <v>0</v>
          </cell>
        </row>
        <row r="212">
          <cell r="A212" t="str">
            <v>RICHMOND</v>
          </cell>
          <cell r="B212">
            <v>841055</v>
          </cell>
          <cell r="C212">
            <v>869439</v>
          </cell>
          <cell r="D212">
            <v>28384</v>
          </cell>
          <cell r="E212">
            <v>51994243.020222299</v>
          </cell>
          <cell r="F212">
            <v>49657262.985332198</v>
          </cell>
          <cell r="G212">
            <v>-2336980.0348901004</v>
          </cell>
          <cell r="H212">
            <v>343162.00393346715</v>
          </cell>
          <cell r="I212">
            <v>327737.93570319249</v>
          </cell>
          <cell r="J212">
            <v>-15424.068230274657</v>
          </cell>
          <cell r="K212">
            <v>497892.99606653285</v>
          </cell>
          <cell r="L212">
            <v>541701.06429680751</v>
          </cell>
          <cell r="M212">
            <v>43808.068230274657</v>
          </cell>
          <cell r="N212">
            <v>0</v>
          </cell>
          <cell r="O212">
            <v>0</v>
          </cell>
          <cell r="P212">
            <v>0</v>
          </cell>
        </row>
        <row r="213">
          <cell r="A213" t="str">
            <v>RINDGE</v>
          </cell>
          <cell r="B213">
            <v>3303295</v>
          </cell>
          <cell r="C213">
            <v>3400233</v>
          </cell>
          <cell r="D213">
            <v>96938</v>
          </cell>
          <cell r="E213">
            <v>270736993.63550007</v>
          </cell>
          <cell r="F213">
            <v>293492634.14724398</v>
          </cell>
          <cell r="G213">
            <v>22755640.511743903</v>
          </cell>
          <cell r="H213">
            <v>1786864.1579943004</v>
          </cell>
          <cell r="I213">
            <v>1937051.3853718103</v>
          </cell>
          <cell r="J213">
            <v>150187.22737750993</v>
          </cell>
          <cell r="K213">
            <v>1516430.8420056996</v>
          </cell>
          <cell r="L213">
            <v>1463181.6146281897</v>
          </cell>
          <cell r="M213">
            <v>-53249.227377509931</v>
          </cell>
          <cell r="N213">
            <v>0</v>
          </cell>
          <cell r="O213">
            <v>0</v>
          </cell>
          <cell r="P213">
            <v>0</v>
          </cell>
        </row>
        <row r="214">
          <cell r="A214" t="str">
            <v>ROCHESTER</v>
          </cell>
          <cell r="B214">
            <v>21952384</v>
          </cell>
          <cell r="C214">
            <v>21379017</v>
          </cell>
          <cell r="D214">
            <v>-573367</v>
          </cell>
          <cell r="E214">
            <v>1015600945.450677</v>
          </cell>
          <cell r="F214">
            <v>1199935147.0727701</v>
          </cell>
          <cell r="G214">
            <v>184334201.62209308</v>
          </cell>
          <cell r="H214">
            <v>6702966.239974468</v>
          </cell>
          <cell r="I214">
            <v>7919571.9706802825</v>
          </cell>
          <cell r="J214">
            <v>1216605.7307058144</v>
          </cell>
          <cell r="K214">
            <v>15249417.760025531</v>
          </cell>
          <cell r="L214">
            <v>13459445.029319718</v>
          </cell>
          <cell r="M214">
            <v>-1789972.7307058126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ROLLINSFORD</v>
          </cell>
          <cell r="B215">
            <v>1388512</v>
          </cell>
          <cell r="C215">
            <v>1375662</v>
          </cell>
          <cell r="D215">
            <v>-12850</v>
          </cell>
          <cell r="E215">
            <v>135335289.23973563</v>
          </cell>
          <cell r="F215">
            <v>147951021.82769999</v>
          </cell>
          <cell r="G215">
            <v>12615732.587964356</v>
          </cell>
          <cell r="H215">
            <v>893212.90898225515</v>
          </cell>
          <cell r="I215">
            <v>976476.74406281987</v>
          </cell>
          <cell r="J215">
            <v>83263.835080564721</v>
          </cell>
          <cell r="K215">
            <v>495299.09101774485</v>
          </cell>
          <cell r="L215">
            <v>399185.25593718013</v>
          </cell>
          <cell r="M215">
            <v>-96113.835080564721</v>
          </cell>
          <cell r="N215">
            <v>0</v>
          </cell>
          <cell r="O215">
            <v>0</v>
          </cell>
          <cell r="P215">
            <v>0</v>
          </cell>
        </row>
        <row r="216">
          <cell r="A216" t="str">
            <v>ROXBURY</v>
          </cell>
          <cell r="B216">
            <v>171797</v>
          </cell>
          <cell r="C216">
            <v>171568</v>
          </cell>
          <cell r="D216">
            <v>-229</v>
          </cell>
          <cell r="E216">
            <v>14584593.538037963</v>
          </cell>
          <cell r="F216">
            <v>12168301.0498286</v>
          </cell>
          <cell r="G216">
            <v>-2416292.4882093631</v>
          </cell>
          <cell r="H216">
            <v>96258.317351050558</v>
          </cell>
          <cell r="I216">
            <v>80310.786928868751</v>
          </cell>
          <cell r="J216">
            <v>-15947.530422181808</v>
          </cell>
          <cell r="K216">
            <v>75538.682648949442</v>
          </cell>
          <cell r="L216">
            <v>91257.213071131249</v>
          </cell>
          <cell r="M216">
            <v>15718.530422181808</v>
          </cell>
          <cell r="N216">
            <v>0</v>
          </cell>
          <cell r="O216">
            <v>0</v>
          </cell>
          <cell r="P216">
            <v>0</v>
          </cell>
        </row>
        <row r="217">
          <cell r="A217" t="str">
            <v>RUMNEY</v>
          </cell>
          <cell r="B217">
            <v>1183624</v>
          </cell>
          <cell r="C217">
            <v>1238508</v>
          </cell>
          <cell r="D217">
            <v>54884</v>
          </cell>
          <cell r="E217">
            <v>83822296.889234498</v>
          </cell>
          <cell r="F217">
            <v>92856538.692307696</v>
          </cell>
          <cell r="G217">
            <v>9034241.8030731976</v>
          </cell>
          <cell r="H217">
            <v>553227.15946894768</v>
          </cell>
          <cell r="I217">
            <v>612853.15536923078</v>
          </cell>
          <cell r="J217">
            <v>59625.995900283102</v>
          </cell>
          <cell r="K217">
            <v>630396.84053105232</v>
          </cell>
          <cell r="L217">
            <v>625654.84463076922</v>
          </cell>
          <cell r="M217">
            <v>-4741.9959002831019</v>
          </cell>
          <cell r="N217">
            <v>0</v>
          </cell>
          <cell r="O217">
            <v>0</v>
          </cell>
          <cell r="P217">
            <v>0</v>
          </cell>
        </row>
        <row r="218">
          <cell r="A218" t="str">
            <v>RYE</v>
          </cell>
          <cell r="B218">
            <v>2831894</v>
          </cell>
          <cell r="C218">
            <v>2964617</v>
          </cell>
          <cell r="D218">
            <v>132723</v>
          </cell>
          <cell r="E218">
            <v>849141998.62536335</v>
          </cell>
          <cell r="F218">
            <v>1059236332.03678</v>
          </cell>
          <cell r="G218">
            <v>210094333.41141665</v>
          </cell>
          <cell r="H218">
            <v>5604337.1909273984</v>
          </cell>
          <cell r="I218">
            <v>6990959.7914427482</v>
          </cell>
          <cell r="J218">
            <v>1386622.6005153498</v>
          </cell>
          <cell r="K218">
            <v>0</v>
          </cell>
          <cell r="L218">
            <v>0</v>
          </cell>
          <cell r="M218">
            <v>0</v>
          </cell>
          <cell r="N218">
            <v>2772443.1909273975</v>
          </cell>
          <cell r="O218">
            <v>4026342.7914427482</v>
          </cell>
          <cell r="P218">
            <v>1253899.6005153507</v>
          </cell>
        </row>
        <row r="219">
          <cell r="A219" t="str">
            <v>SALEM</v>
          </cell>
          <cell r="B219">
            <v>17183689</v>
          </cell>
          <cell r="C219">
            <v>17592319</v>
          </cell>
          <cell r="D219">
            <v>408630</v>
          </cell>
          <cell r="E219">
            <v>2220999182.1834569</v>
          </cell>
          <cell r="F219">
            <v>2476267087.05792</v>
          </cell>
          <cell r="G219">
            <v>255267904.87446308</v>
          </cell>
          <cell r="H219">
            <v>14658594.602410816</v>
          </cell>
          <cell r="I219">
            <v>16343362.774582272</v>
          </cell>
          <cell r="J219">
            <v>1684768.1721714567</v>
          </cell>
          <cell r="K219">
            <v>2525094.3975891862</v>
          </cell>
          <cell r="L219">
            <v>1248956.2254177276</v>
          </cell>
          <cell r="M219">
            <v>-1276138.1721714586</v>
          </cell>
          <cell r="N219">
            <v>0</v>
          </cell>
          <cell r="O219">
            <v>0</v>
          </cell>
          <cell r="P219">
            <v>0</v>
          </cell>
        </row>
        <row r="220">
          <cell r="A220" t="str">
            <v>SALISBURY</v>
          </cell>
          <cell r="B220">
            <v>814098</v>
          </cell>
          <cell r="C220">
            <v>807848</v>
          </cell>
          <cell r="D220">
            <v>-6250</v>
          </cell>
          <cell r="E220">
            <v>61740132.054481819</v>
          </cell>
          <cell r="F220">
            <v>70609993.990744799</v>
          </cell>
          <cell r="G220">
            <v>8869861.9362629801</v>
          </cell>
          <cell r="H220">
            <v>407484.87155958003</v>
          </cell>
          <cell r="I220">
            <v>466025.96033891564</v>
          </cell>
          <cell r="J220">
            <v>58541.088779335609</v>
          </cell>
          <cell r="K220">
            <v>406613.12844042003</v>
          </cell>
          <cell r="L220">
            <v>341822.03966108436</v>
          </cell>
          <cell r="M220">
            <v>-64791.088779335667</v>
          </cell>
          <cell r="N220">
            <v>0</v>
          </cell>
          <cell r="O220">
            <v>0</v>
          </cell>
          <cell r="P220">
            <v>0</v>
          </cell>
        </row>
        <row r="221">
          <cell r="A221" t="str">
            <v>SANBORNTON</v>
          </cell>
          <cell r="B221">
            <v>1777298</v>
          </cell>
          <cell r="C221">
            <v>1786552</v>
          </cell>
          <cell r="D221">
            <v>9254</v>
          </cell>
          <cell r="E221">
            <v>186826381.28078818</v>
          </cell>
          <cell r="F221">
            <v>224599709.59871</v>
          </cell>
          <cell r="G221">
            <v>37773328.317921817</v>
          </cell>
          <cell r="H221">
            <v>1233054.116453202</v>
          </cell>
          <cell r="I221">
            <v>1482358.0833514859</v>
          </cell>
          <cell r="J221">
            <v>249303.96689828392</v>
          </cell>
          <cell r="K221">
            <v>544243.88354679802</v>
          </cell>
          <cell r="L221">
            <v>304193.9166485141</v>
          </cell>
          <cell r="M221">
            <v>-240049.96689828392</v>
          </cell>
          <cell r="N221">
            <v>0</v>
          </cell>
          <cell r="O221">
            <v>0</v>
          </cell>
          <cell r="P221">
            <v>0</v>
          </cell>
        </row>
        <row r="222">
          <cell r="A222" t="str">
            <v>SANDOWN</v>
          </cell>
          <cell r="B222">
            <v>4414934</v>
          </cell>
          <cell r="C222">
            <v>4592976</v>
          </cell>
          <cell r="D222">
            <v>178042</v>
          </cell>
          <cell r="E222">
            <v>243980651.86099648</v>
          </cell>
          <cell r="F222">
            <v>280046065.22492599</v>
          </cell>
          <cell r="G222">
            <v>36065413.36392951</v>
          </cell>
          <cell r="H222">
            <v>1610272.3022825767</v>
          </cell>
          <cell r="I222">
            <v>1848304.0304845113</v>
          </cell>
          <cell r="J222">
            <v>238031.7282019346</v>
          </cell>
          <cell r="K222">
            <v>2804661.6977174231</v>
          </cell>
          <cell r="L222">
            <v>2744671.9695154885</v>
          </cell>
          <cell r="M222">
            <v>-59989.728201934602</v>
          </cell>
          <cell r="N222">
            <v>0</v>
          </cell>
          <cell r="O222">
            <v>0</v>
          </cell>
          <cell r="P222">
            <v>0</v>
          </cell>
        </row>
        <row r="223">
          <cell r="A223" t="str">
            <v>SANDWICH</v>
          </cell>
          <cell r="B223">
            <v>865303</v>
          </cell>
          <cell r="C223">
            <v>863201</v>
          </cell>
          <cell r="D223">
            <v>-2102</v>
          </cell>
          <cell r="E223">
            <v>182541405.78085938</v>
          </cell>
          <cell r="F223">
            <v>214781525.11719301</v>
          </cell>
          <cell r="G223">
            <v>32240119.336333632</v>
          </cell>
          <cell r="H223">
            <v>1204773.2781536719</v>
          </cell>
          <cell r="I223">
            <v>1417558.0657734738</v>
          </cell>
          <cell r="J223">
            <v>212784.78761980194</v>
          </cell>
          <cell r="K223">
            <v>0</v>
          </cell>
          <cell r="L223">
            <v>0</v>
          </cell>
          <cell r="M223">
            <v>0</v>
          </cell>
          <cell r="N223">
            <v>339470.27815367165</v>
          </cell>
          <cell r="O223">
            <v>554357.06577347382</v>
          </cell>
          <cell r="P223">
            <v>214886.78761980217</v>
          </cell>
        </row>
        <row r="224">
          <cell r="A224" t="str">
            <v>SARGENT'S PURCHASE</v>
          </cell>
          <cell r="D224">
            <v>0</v>
          </cell>
          <cell r="E224">
            <v>3638542.675159236</v>
          </cell>
          <cell r="F224">
            <v>4446139.1160725597</v>
          </cell>
          <cell r="G224">
            <v>807596.44091332378</v>
          </cell>
          <cell r="H224">
            <v>24014.381656050959</v>
          </cell>
          <cell r="I224">
            <v>29344.518166078891</v>
          </cell>
          <cell r="J224">
            <v>5330.1365100279327</v>
          </cell>
          <cell r="K224">
            <v>0</v>
          </cell>
          <cell r="L224">
            <v>0</v>
          </cell>
          <cell r="M224">
            <v>0</v>
          </cell>
          <cell r="N224">
            <v>24014.381656050959</v>
          </cell>
          <cell r="O224">
            <v>29344.518166078891</v>
          </cell>
          <cell r="P224">
            <v>5330.1365100279327</v>
          </cell>
        </row>
        <row r="225">
          <cell r="A225" t="str">
            <v>SEABROOK</v>
          </cell>
          <cell r="B225">
            <v>5077788</v>
          </cell>
          <cell r="C225">
            <v>5181232</v>
          </cell>
          <cell r="D225">
            <v>103444</v>
          </cell>
          <cell r="E225">
            <v>603139301.17878187</v>
          </cell>
          <cell r="F225">
            <v>654397988.86140704</v>
          </cell>
          <cell r="G225">
            <v>51258687.682625175</v>
          </cell>
          <cell r="H225">
            <v>3980719.3877799604</v>
          </cell>
          <cell r="I225">
            <v>4319026.7264852868</v>
          </cell>
          <cell r="J225">
            <v>338307.33870532643</v>
          </cell>
          <cell r="K225">
            <v>1097068.6122200401</v>
          </cell>
          <cell r="L225">
            <v>862205.27351471316</v>
          </cell>
          <cell r="M225">
            <v>-234863.3387053269</v>
          </cell>
          <cell r="N225">
            <v>0</v>
          </cell>
          <cell r="O225">
            <v>0</v>
          </cell>
          <cell r="P225">
            <v>0</v>
          </cell>
        </row>
        <row r="226">
          <cell r="A226" t="str">
            <v>SECOND COLLEGE GR.</v>
          </cell>
          <cell r="D226">
            <v>0</v>
          </cell>
          <cell r="E226">
            <v>950147</v>
          </cell>
          <cell r="F226">
            <v>1021326</v>
          </cell>
          <cell r="G226">
            <v>71179</v>
          </cell>
          <cell r="H226">
            <v>6270.9701999999997</v>
          </cell>
          <cell r="I226">
            <v>6740.7515999999996</v>
          </cell>
          <cell r="J226">
            <v>469.78139999999985</v>
          </cell>
          <cell r="K226">
            <v>0</v>
          </cell>
          <cell r="L226">
            <v>0</v>
          </cell>
          <cell r="M226">
            <v>0</v>
          </cell>
          <cell r="N226">
            <v>6270.9701999999997</v>
          </cell>
          <cell r="O226">
            <v>6740.7515999999996</v>
          </cell>
          <cell r="P226">
            <v>469.78139999999985</v>
          </cell>
        </row>
        <row r="227">
          <cell r="A227" t="str">
            <v>SHARON</v>
          </cell>
          <cell r="B227">
            <v>215619</v>
          </cell>
          <cell r="C227">
            <v>215148</v>
          </cell>
          <cell r="D227">
            <v>-471</v>
          </cell>
          <cell r="E227">
            <v>23900284.927081183</v>
          </cell>
          <cell r="F227">
            <v>26384662.0727433</v>
          </cell>
          <cell r="G227">
            <v>2484377.1456621177</v>
          </cell>
          <cell r="H227">
            <v>157741.88051873579</v>
          </cell>
          <cell r="I227">
            <v>174138.76968010579</v>
          </cell>
          <cell r="J227">
            <v>16396.889161369996</v>
          </cell>
          <cell r="K227">
            <v>57877.119481264206</v>
          </cell>
          <cell r="L227">
            <v>41009.23031989421</v>
          </cell>
          <cell r="M227">
            <v>-16867.889161369996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SHELBURNE</v>
          </cell>
          <cell r="B228">
            <v>290576</v>
          </cell>
          <cell r="C228">
            <v>287449</v>
          </cell>
          <cell r="D228">
            <v>-3127</v>
          </cell>
          <cell r="E228">
            <v>29685467.977520037</v>
          </cell>
          <cell r="F228">
            <v>29392488.726594001</v>
          </cell>
          <cell r="G228">
            <v>-292979.25092603639</v>
          </cell>
          <cell r="H228">
            <v>195924.08865163225</v>
          </cell>
          <cell r="I228">
            <v>193990.42559552041</v>
          </cell>
          <cell r="J228">
            <v>-1933.6630561118363</v>
          </cell>
          <cell r="K228">
            <v>94651.91134836775</v>
          </cell>
          <cell r="L228">
            <v>93458.574404479587</v>
          </cell>
          <cell r="M228">
            <v>-1193.3369438881637</v>
          </cell>
          <cell r="N228">
            <v>0</v>
          </cell>
          <cell r="O228">
            <v>0</v>
          </cell>
          <cell r="P228">
            <v>0</v>
          </cell>
        </row>
        <row r="229">
          <cell r="A229" t="str">
            <v>SOMERSWORTH</v>
          </cell>
          <cell r="B229">
            <v>7593549</v>
          </cell>
          <cell r="C229">
            <v>8106847</v>
          </cell>
          <cell r="D229">
            <v>513298</v>
          </cell>
          <cell r="E229">
            <v>408446854.60422277</v>
          </cell>
          <cell r="F229">
            <v>473579965.26688802</v>
          </cell>
          <cell r="G229">
            <v>65133110.662665248</v>
          </cell>
          <cell r="H229">
            <v>2695749.2403878705</v>
          </cell>
          <cell r="I229">
            <v>3125627.770761461</v>
          </cell>
          <cell r="J229">
            <v>429878.53037359053</v>
          </cell>
          <cell r="K229">
            <v>4897799.75961213</v>
          </cell>
          <cell r="L229">
            <v>4981219.229238539</v>
          </cell>
          <cell r="M229">
            <v>83419.469626409002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SOUTH HAMPTON</v>
          </cell>
          <cell r="B230">
            <v>515323</v>
          </cell>
          <cell r="C230">
            <v>552676</v>
          </cell>
          <cell r="D230">
            <v>37353</v>
          </cell>
          <cell r="E230">
            <v>73415765.946107775</v>
          </cell>
          <cell r="F230">
            <v>83855379.571139604</v>
          </cell>
          <cell r="G230">
            <v>10439613.625031829</v>
          </cell>
          <cell r="H230">
            <v>484544.05524431134</v>
          </cell>
          <cell r="I230">
            <v>553445.50516952132</v>
          </cell>
          <cell r="J230">
            <v>68901.449925209978</v>
          </cell>
          <cell r="K230">
            <v>30778.944755688717</v>
          </cell>
          <cell r="L230">
            <v>0</v>
          </cell>
          <cell r="M230">
            <v>-30778.944755688717</v>
          </cell>
          <cell r="N230">
            <v>0</v>
          </cell>
          <cell r="O230">
            <v>769.50516952131875</v>
          </cell>
          <cell r="P230">
            <v>769.50516952131875</v>
          </cell>
        </row>
        <row r="231">
          <cell r="A231" t="str">
            <v>SPRINGFIELD</v>
          </cell>
          <cell r="B231">
            <v>680970</v>
          </cell>
          <cell r="C231">
            <v>758603</v>
          </cell>
          <cell r="D231">
            <v>77633</v>
          </cell>
          <cell r="E231">
            <v>86597741.120174795</v>
          </cell>
          <cell r="F231">
            <v>93475282.716084093</v>
          </cell>
          <cell r="G231">
            <v>6877541.5959092975</v>
          </cell>
          <cell r="H231">
            <v>571545.09139315365</v>
          </cell>
          <cell r="I231">
            <v>616936.86592615501</v>
          </cell>
          <cell r="J231">
            <v>45391.774533001357</v>
          </cell>
          <cell r="K231">
            <v>109424.90860684635</v>
          </cell>
          <cell r="L231">
            <v>141666.13407384499</v>
          </cell>
          <cell r="M231">
            <v>32241.225466998643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STARK</v>
          </cell>
          <cell r="B232">
            <v>567557</v>
          </cell>
          <cell r="C232">
            <v>531258</v>
          </cell>
          <cell r="D232">
            <v>-36299</v>
          </cell>
          <cell r="E232">
            <v>22311165.87339206</v>
          </cell>
          <cell r="F232">
            <v>24159978.568652701</v>
          </cell>
          <cell r="G232">
            <v>1848812.6952606402</v>
          </cell>
          <cell r="H232">
            <v>147253.69476438759</v>
          </cell>
          <cell r="I232">
            <v>159455.85855310783</v>
          </cell>
          <cell r="J232">
            <v>12202.163788720238</v>
          </cell>
          <cell r="K232">
            <v>420303.30523561244</v>
          </cell>
          <cell r="L232">
            <v>371802.14144689217</v>
          </cell>
          <cell r="M232">
            <v>-48501.163788720267</v>
          </cell>
          <cell r="N232">
            <v>0</v>
          </cell>
          <cell r="O232">
            <v>0</v>
          </cell>
          <cell r="P232">
            <v>0</v>
          </cell>
        </row>
        <row r="233">
          <cell r="A233" t="str">
            <v>STEWARTSTOWN</v>
          </cell>
          <cell r="B233">
            <v>691133</v>
          </cell>
          <cell r="C233">
            <v>793144</v>
          </cell>
          <cell r="D233">
            <v>102011</v>
          </cell>
          <cell r="E233">
            <v>38563966.089189768</v>
          </cell>
          <cell r="F233">
            <v>35455921.581946701</v>
          </cell>
          <cell r="G233">
            <v>-3108044.507243067</v>
          </cell>
          <cell r="H233">
            <v>254522.17618865246</v>
          </cell>
          <cell r="I233">
            <v>234009.0824408482</v>
          </cell>
          <cell r="J233">
            <v>-20513.093747804262</v>
          </cell>
          <cell r="K233">
            <v>436610.82381134754</v>
          </cell>
          <cell r="L233">
            <v>559134.91755915177</v>
          </cell>
          <cell r="M233">
            <v>122524.09374780423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STODDARD</v>
          </cell>
          <cell r="B234">
            <v>548244</v>
          </cell>
          <cell r="C234">
            <v>544479</v>
          </cell>
          <cell r="D234">
            <v>-3765</v>
          </cell>
          <cell r="E234">
            <v>105513458.73343553</v>
          </cell>
          <cell r="F234">
            <v>125388509.072165</v>
          </cell>
          <cell r="G234">
            <v>19875050.338729471</v>
          </cell>
          <cell r="H234">
            <v>696388.82764067443</v>
          </cell>
          <cell r="I234">
            <v>827564.15987628885</v>
          </cell>
          <cell r="J234">
            <v>131175.33223561442</v>
          </cell>
          <cell r="K234">
            <v>0</v>
          </cell>
          <cell r="L234">
            <v>0</v>
          </cell>
          <cell r="M234">
            <v>0</v>
          </cell>
          <cell r="N234">
            <v>148144.82764067443</v>
          </cell>
          <cell r="O234">
            <v>283085.15987628885</v>
          </cell>
          <cell r="P234">
            <v>134940.33223561442</v>
          </cell>
        </row>
        <row r="235">
          <cell r="A235" t="str">
            <v>STRAFFORD</v>
          </cell>
          <cell r="B235">
            <v>3238182</v>
          </cell>
          <cell r="C235">
            <v>3256089</v>
          </cell>
          <cell r="D235">
            <v>17907</v>
          </cell>
          <cell r="E235">
            <v>189793816.38904756</v>
          </cell>
          <cell r="F235">
            <v>225173984.747605</v>
          </cell>
          <cell r="G235">
            <v>35380168.358557433</v>
          </cell>
          <cell r="H235">
            <v>1252639.1881677138</v>
          </cell>
          <cell r="I235">
            <v>1486148.2993341929</v>
          </cell>
          <cell r="J235">
            <v>233509.11116647907</v>
          </cell>
          <cell r="K235">
            <v>1985542.8118322862</v>
          </cell>
          <cell r="L235">
            <v>1769940.7006658071</v>
          </cell>
          <cell r="M235">
            <v>-215602.11116647907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STRATFORD</v>
          </cell>
          <cell r="B236">
            <v>932267</v>
          </cell>
          <cell r="C236">
            <v>871085</v>
          </cell>
          <cell r="D236">
            <v>-61182</v>
          </cell>
          <cell r="E236">
            <v>27834700.025488842</v>
          </cell>
          <cell r="F236">
            <v>25830928.3203643</v>
          </cell>
          <cell r="G236">
            <v>-2003771.7051245421</v>
          </cell>
          <cell r="H236">
            <v>183709.02016822636</v>
          </cell>
          <cell r="I236">
            <v>170484.12691440436</v>
          </cell>
          <cell r="J236">
            <v>-13224.893253821996</v>
          </cell>
          <cell r="K236">
            <v>748557.97983177367</v>
          </cell>
          <cell r="L236">
            <v>700600.87308559567</v>
          </cell>
          <cell r="M236">
            <v>-47957.106746178004</v>
          </cell>
          <cell r="N236">
            <v>0</v>
          </cell>
          <cell r="O236">
            <v>0</v>
          </cell>
          <cell r="P236">
            <v>0</v>
          </cell>
        </row>
        <row r="237">
          <cell r="A237" t="str">
            <v>STRATHAM</v>
          </cell>
          <cell r="B237">
            <v>4796589</v>
          </cell>
          <cell r="C237">
            <v>4966984</v>
          </cell>
          <cell r="D237">
            <v>170395</v>
          </cell>
          <cell r="E237">
            <v>576846257.10530472</v>
          </cell>
          <cell r="F237">
            <v>643857575.38502705</v>
          </cell>
          <cell r="G237">
            <v>67011318.279722333</v>
          </cell>
          <cell r="H237">
            <v>3807185.2968950113</v>
          </cell>
          <cell r="I237">
            <v>4249459.997541178</v>
          </cell>
          <cell r="J237">
            <v>442274.70064616669</v>
          </cell>
          <cell r="K237">
            <v>989403.70310498914</v>
          </cell>
          <cell r="L237">
            <v>717524.00245882198</v>
          </cell>
          <cell r="M237">
            <v>-271879.70064616716</v>
          </cell>
          <cell r="N237">
            <v>0</v>
          </cell>
          <cell r="O237">
            <v>0</v>
          </cell>
          <cell r="P237">
            <v>0</v>
          </cell>
        </row>
        <row r="238">
          <cell r="A238" t="str">
            <v>SUCCESS</v>
          </cell>
          <cell r="B238">
            <v>0</v>
          </cell>
          <cell r="C238">
            <v>0</v>
          </cell>
          <cell r="D238">
            <v>0</v>
          </cell>
          <cell r="E238">
            <v>6031719</v>
          </cell>
          <cell r="F238">
            <v>6457361</v>
          </cell>
          <cell r="G238">
            <v>425642</v>
          </cell>
          <cell r="H238">
            <v>39809.345399999998</v>
          </cell>
          <cell r="I238">
            <v>42618.582599999994</v>
          </cell>
          <cell r="J238">
            <v>2809.2371999999959</v>
          </cell>
          <cell r="K238">
            <v>0</v>
          </cell>
          <cell r="L238">
            <v>0</v>
          </cell>
          <cell r="M238">
            <v>0</v>
          </cell>
          <cell r="N238">
            <v>39809.345399999998</v>
          </cell>
          <cell r="O238">
            <v>42618.582599999994</v>
          </cell>
          <cell r="P238">
            <v>2809.2371999999959</v>
          </cell>
        </row>
        <row r="239">
          <cell r="A239" t="str">
            <v>SUGAR HILL</v>
          </cell>
          <cell r="B239">
            <v>318705</v>
          </cell>
          <cell r="C239">
            <v>349574</v>
          </cell>
          <cell r="D239">
            <v>30869</v>
          </cell>
          <cell r="E239">
            <v>66461268.096851267</v>
          </cell>
          <cell r="F239">
            <v>78041465.314004704</v>
          </cell>
          <cell r="G239">
            <v>11580197.217153437</v>
          </cell>
          <cell r="H239">
            <v>438644.36943921837</v>
          </cell>
          <cell r="I239">
            <v>515073.67107243103</v>
          </cell>
          <cell r="J239">
            <v>76429.301633212657</v>
          </cell>
          <cell r="K239">
            <v>0</v>
          </cell>
          <cell r="L239">
            <v>0</v>
          </cell>
          <cell r="M239">
            <v>0</v>
          </cell>
          <cell r="N239">
            <v>119939.36943921837</v>
          </cell>
          <cell r="O239">
            <v>165499.67107243103</v>
          </cell>
          <cell r="P239">
            <v>45560.301633212657</v>
          </cell>
        </row>
        <row r="240">
          <cell r="A240" t="str">
            <v>SULLIVAN</v>
          </cell>
          <cell r="B240">
            <v>518293</v>
          </cell>
          <cell r="C240">
            <v>482048</v>
          </cell>
          <cell r="D240">
            <v>-36245</v>
          </cell>
          <cell r="E240">
            <v>22726850.79008764</v>
          </cell>
          <cell r="F240">
            <v>24608579.438156702</v>
          </cell>
          <cell r="G240">
            <v>1881728.6480690613</v>
          </cell>
          <cell r="H240">
            <v>149997.21521457843</v>
          </cell>
          <cell r="I240">
            <v>162416.62429183425</v>
          </cell>
          <cell r="J240">
            <v>12419.409077255812</v>
          </cell>
          <cell r="K240">
            <v>368295.78478542157</v>
          </cell>
          <cell r="L240">
            <v>319631.37570816575</v>
          </cell>
          <cell r="M240">
            <v>-48664.409077255812</v>
          </cell>
          <cell r="N240">
            <v>0</v>
          </cell>
          <cell r="O240">
            <v>0</v>
          </cell>
          <cell r="P240">
            <v>0</v>
          </cell>
        </row>
        <row r="241">
          <cell r="A241" t="str">
            <v>SUNAPEE</v>
          </cell>
          <cell r="B241">
            <v>2235660</v>
          </cell>
          <cell r="C241">
            <v>2378778</v>
          </cell>
          <cell r="D241">
            <v>143118</v>
          </cell>
          <cell r="E241">
            <v>417169550.72197789</v>
          </cell>
          <cell r="F241">
            <v>468014723.48395002</v>
          </cell>
          <cell r="G241">
            <v>50845172.761972129</v>
          </cell>
          <cell r="H241">
            <v>2753319.034765054</v>
          </cell>
          <cell r="I241">
            <v>3088897.1749940701</v>
          </cell>
          <cell r="J241">
            <v>335578.14022901608</v>
          </cell>
          <cell r="K241">
            <v>0</v>
          </cell>
          <cell r="L241">
            <v>0</v>
          </cell>
          <cell r="M241">
            <v>0</v>
          </cell>
          <cell r="N241">
            <v>517659.03476505354</v>
          </cell>
          <cell r="O241">
            <v>710119.17499407008</v>
          </cell>
          <cell r="P241">
            <v>192460.14022901654</v>
          </cell>
        </row>
        <row r="242">
          <cell r="A242" t="str">
            <v>SURRY</v>
          </cell>
          <cell r="B242">
            <v>442623</v>
          </cell>
          <cell r="C242">
            <v>418606</v>
          </cell>
          <cell r="D242">
            <v>-24017</v>
          </cell>
          <cell r="E242">
            <v>47072326.750751227</v>
          </cell>
          <cell r="F242">
            <v>43212432.762654699</v>
          </cell>
          <cell r="G242">
            <v>-3859893.9880965278</v>
          </cell>
          <cell r="H242">
            <v>310677.3565549581</v>
          </cell>
          <cell r="I242">
            <v>285202.05623352097</v>
          </cell>
          <cell r="J242">
            <v>-25475.300321437127</v>
          </cell>
          <cell r="K242">
            <v>131945.6434450419</v>
          </cell>
          <cell r="L242">
            <v>133403.94376647903</v>
          </cell>
          <cell r="M242">
            <v>1458.3003214371274</v>
          </cell>
          <cell r="N242">
            <v>0</v>
          </cell>
          <cell r="O242">
            <v>0</v>
          </cell>
          <cell r="P242">
            <v>0</v>
          </cell>
        </row>
        <row r="243">
          <cell r="A243" t="str">
            <v>SUTTON</v>
          </cell>
          <cell r="B243">
            <v>1129248</v>
          </cell>
          <cell r="C243">
            <v>1074075</v>
          </cell>
          <cell r="D243">
            <v>-55173</v>
          </cell>
          <cell r="E243">
            <v>97936922.227097452</v>
          </cell>
          <cell r="F243">
            <v>117183880.974161</v>
          </cell>
          <cell r="G243">
            <v>19246958.747063547</v>
          </cell>
          <cell r="H243">
            <v>646383.68669884314</v>
          </cell>
          <cell r="I243">
            <v>773413.61442946258</v>
          </cell>
          <cell r="J243">
            <v>127029.92773061944</v>
          </cell>
          <cell r="K243">
            <v>482864.31330115686</v>
          </cell>
          <cell r="L243">
            <v>300661.38557053742</v>
          </cell>
          <cell r="M243">
            <v>-182202.92773061944</v>
          </cell>
          <cell r="N243">
            <v>0</v>
          </cell>
          <cell r="O243">
            <v>0</v>
          </cell>
          <cell r="P243">
            <v>0</v>
          </cell>
        </row>
        <row r="244">
          <cell r="A244" t="str">
            <v>SWANZEY</v>
          </cell>
          <cell r="B244">
            <v>5529930</v>
          </cell>
          <cell r="C244">
            <v>5463414</v>
          </cell>
          <cell r="D244">
            <v>-66516</v>
          </cell>
          <cell r="E244">
            <v>283836450.71222025</v>
          </cell>
          <cell r="F244">
            <v>302334592.53786498</v>
          </cell>
          <cell r="G244">
            <v>18498141.825644732</v>
          </cell>
          <cell r="H244">
            <v>1873320.5747006536</v>
          </cell>
          <cell r="I244">
            <v>1995408.3107499087</v>
          </cell>
          <cell r="J244">
            <v>122087.73604925512</v>
          </cell>
          <cell r="K244">
            <v>3656609.4252993464</v>
          </cell>
          <cell r="L244">
            <v>3468005.6892500911</v>
          </cell>
          <cell r="M244">
            <v>-188603.73604925536</v>
          </cell>
          <cell r="N244">
            <v>0</v>
          </cell>
          <cell r="O244">
            <v>0</v>
          </cell>
          <cell r="P244">
            <v>0</v>
          </cell>
        </row>
        <row r="245">
          <cell r="A245" t="str">
            <v>TAMWORTH</v>
          </cell>
          <cell r="B245">
            <v>1934818</v>
          </cell>
          <cell r="C245">
            <v>1916031</v>
          </cell>
          <cell r="D245">
            <v>-18787</v>
          </cell>
          <cell r="E245">
            <v>161374490.55249369</v>
          </cell>
          <cell r="F245">
            <v>173002648.024968</v>
          </cell>
          <cell r="G245">
            <v>11628157.472474307</v>
          </cell>
          <cell r="H245">
            <v>1065071.6376464583</v>
          </cell>
          <cell r="I245">
            <v>1141817.4769647887</v>
          </cell>
          <cell r="J245">
            <v>76745.8393183304</v>
          </cell>
          <cell r="K245">
            <v>869746.36235354166</v>
          </cell>
          <cell r="L245">
            <v>774213.52303521126</v>
          </cell>
          <cell r="M245">
            <v>-95532.8393183304</v>
          </cell>
          <cell r="N245">
            <v>0</v>
          </cell>
          <cell r="O245">
            <v>0</v>
          </cell>
          <cell r="P245">
            <v>0</v>
          </cell>
        </row>
        <row r="246">
          <cell r="A246" t="str">
            <v>TEMPLE</v>
          </cell>
          <cell r="B246">
            <v>1042814</v>
          </cell>
          <cell r="C246">
            <v>1014706</v>
          </cell>
          <cell r="D246">
            <v>-28108</v>
          </cell>
          <cell r="E246">
            <v>67039676.45196563</v>
          </cell>
          <cell r="F246">
            <v>81355504.166926697</v>
          </cell>
          <cell r="G246">
            <v>14315827.714961067</v>
          </cell>
          <cell r="H246">
            <v>442461.86458297318</v>
          </cell>
          <cell r="I246">
            <v>536946.32750171609</v>
          </cell>
          <cell r="J246">
            <v>94484.462918742909</v>
          </cell>
          <cell r="K246">
            <v>600352.13541702693</v>
          </cell>
          <cell r="L246">
            <v>477759.67249828391</v>
          </cell>
          <cell r="M246">
            <v>-122592.46291874303</v>
          </cell>
          <cell r="N246">
            <v>0</v>
          </cell>
          <cell r="O246">
            <v>0</v>
          </cell>
          <cell r="P246">
            <v>0</v>
          </cell>
        </row>
        <row r="247">
          <cell r="A247" t="str">
            <v>THOM. &amp; MES. PURCH.</v>
          </cell>
          <cell r="D247">
            <v>0</v>
          </cell>
          <cell r="E247">
            <v>3176221.8934911238</v>
          </cell>
          <cell r="F247">
            <v>3876409.9751191698</v>
          </cell>
          <cell r="G247">
            <v>700188.081628046</v>
          </cell>
          <cell r="H247">
            <v>20963.064497041418</v>
          </cell>
          <cell r="I247">
            <v>25584.305835786519</v>
          </cell>
          <cell r="J247">
            <v>4621.2413387451015</v>
          </cell>
          <cell r="K247">
            <v>0</v>
          </cell>
          <cell r="L247">
            <v>0</v>
          </cell>
          <cell r="M247">
            <v>0</v>
          </cell>
          <cell r="N247">
            <v>20963.064497041414</v>
          </cell>
          <cell r="O247">
            <v>25584.305835786519</v>
          </cell>
          <cell r="P247">
            <v>4621.2413387451052</v>
          </cell>
        </row>
        <row r="248">
          <cell r="A248" t="str">
            <v>THORNTON</v>
          </cell>
          <cell r="B248">
            <v>1399540</v>
          </cell>
          <cell r="C248">
            <v>1397393</v>
          </cell>
          <cell r="D248">
            <v>-2147</v>
          </cell>
          <cell r="E248">
            <v>127619528.96330275</v>
          </cell>
          <cell r="F248">
            <v>140912660.437511</v>
          </cell>
          <cell r="G248">
            <v>13293131.474208251</v>
          </cell>
          <cell r="H248">
            <v>842288.89115779812</v>
          </cell>
          <cell r="I248">
            <v>930023.55888757249</v>
          </cell>
          <cell r="J248">
            <v>87734.667729774374</v>
          </cell>
          <cell r="K248">
            <v>557251.108842202</v>
          </cell>
          <cell r="L248">
            <v>467369.44111242751</v>
          </cell>
          <cell r="M248">
            <v>-89881.66772977449</v>
          </cell>
          <cell r="N248">
            <v>0</v>
          </cell>
          <cell r="O248">
            <v>0</v>
          </cell>
          <cell r="P248">
            <v>0</v>
          </cell>
        </row>
        <row r="249">
          <cell r="A249" t="str">
            <v>TILTON</v>
          </cell>
          <cell r="B249">
            <v>2535624</v>
          </cell>
          <cell r="C249">
            <v>2562704</v>
          </cell>
          <cell r="D249">
            <v>27080</v>
          </cell>
          <cell r="E249">
            <v>240802422.34517351</v>
          </cell>
          <cell r="F249">
            <v>253143884.33511901</v>
          </cell>
          <cell r="G249">
            <v>12341461.989945501</v>
          </cell>
          <cell r="H249">
            <v>1589295.9874781452</v>
          </cell>
          <cell r="I249">
            <v>1670749.6366117855</v>
          </cell>
          <cell r="J249">
            <v>81453.649133640341</v>
          </cell>
          <cell r="K249">
            <v>946328.01252185483</v>
          </cell>
          <cell r="L249">
            <v>891954.36338821449</v>
          </cell>
          <cell r="M249">
            <v>-54373.649133640341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TROY</v>
          </cell>
          <cell r="B250">
            <v>1719482</v>
          </cell>
          <cell r="C250">
            <v>1816143</v>
          </cell>
          <cell r="D250">
            <v>96661</v>
          </cell>
          <cell r="E250">
            <v>65248861.551512577</v>
          </cell>
          <cell r="F250">
            <v>74438993.018691599</v>
          </cell>
          <cell r="G250">
            <v>9190131.4671790227</v>
          </cell>
          <cell r="H250">
            <v>430642.486239983</v>
          </cell>
          <cell r="I250">
            <v>491297.35392336454</v>
          </cell>
          <cell r="J250">
            <v>60654.867683381541</v>
          </cell>
          <cell r="K250">
            <v>1288839.513760017</v>
          </cell>
          <cell r="L250">
            <v>1324845.6460766355</v>
          </cell>
          <cell r="M250">
            <v>36006.132316618459</v>
          </cell>
          <cell r="N250">
            <v>0</v>
          </cell>
          <cell r="O250">
            <v>0</v>
          </cell>
          <cell r="P250">
            <v>0</v>
          </cell>
        </row>
        <row r="251">
          <cell r="A251" t="str">
            <v>TUFTONBORO</v>
          </cell>
          <cell r="B251">
            <v>1408484</v>
          </cell>
          <cell r="C251">
            <v>1417885</v>
          </cell>
          <cell r="D251">
            <v>9401</v>
          </cell>
          <cell r="E251">
            <v>368194784.61516041</v>
          </cell>
          <cell r="F251">
            <v>438773183.94360203</v>
          </cell>
          <cell r="G251">
            <v>70578399.32844162</v>
          </cell>
          <cell r="H251">
            <v>2430085.5784600587</v>
          </cell>
          <cell r="I251">
            <v>2895903.0140277734</v>
          </cell>
          <cell r="J251">
            <v>465817.43556771474</v>
          </cell>
          <cell r="K251">
            <v>0</v>
          </cell>
          <cell r="L251">
            <v>0</v>
          </cell>
          <cell r="M251">
            <v>0</v>
          </cell>
          <cell r="N251">
            <v>1021601.5784600587</v>
          </cell>
          <cell r="O251">
            <v>1478018.0140277734</v>
          </cell>
          <cell r="P251">
            <v>456416.43556771474</v>
          </cell>
        </row>
        <row r="252">
          <cell r="A252" t="str">
            <v>UNITY</v>
          </cell>
          <cell r="B252">
            <v>812867</v>
          </cell>
          <cell r="C252">
            <v>801245</v>
          </cell>
          <cell r="D252">
            <v>-11622</v>
          </cell>
          <cell r="E252">
            <v>53239103.41398187</v>
          </cell>
          <cell r="F252">
            <v>63183896.345531002</v>
          </cell>
          <cell r="G252">
            <v>9944792.9315491319</v>
          </cell>
          <cell r="H252">
            <v>351378.08253228036</v>
          </cell>
          <cell r="I252">
            <v>417013.71588050463</v>
          </cell>
          <cell r="J252">
            <v>65635.633348224277</v>
          </cell>
          <cell r="K252">
            <v>461488.9174677197</v>
          </cell>
          <cell r="L252">
            <v>384231.28411949537</v>
          </cell>
          <cell r="M252">
            <v>-77257.633348224335</v>
          </cell>
          <cell r="N252">
            <v>0</v>
          </cell>
          <cell r="O252">
            <v>0</v>
          </cell>
          <cell r="P252">
            <v>0</v>
          </cell>
        </row>
        <row r="253">
          <cell r="A253" t="str">
            <v>WAKEFIELD</v>
          </cell>
          <cell r="B253">
            <v>3465180</v>
          </cell>
          <cell r="C253">
            <v>3486843</v>
          </cell>
          <cell r="D253">
            <v>21663</v>
          </cell>
          <cell r="E253">
            <v>333938232.47422683</v>
          </cell>
          <cell r="F253">
            <v>395609419.86747003</v>
          </cell>
          <cell r="G253">
            <v>61671187.393243194</v>
          </cell>
          <cell r="H253">
            <v>2203992.3343298971</v>
          </cell>
          <cell r="I253">
            <v>2611022.1711253016</v>
          </cell>
          <cell r="J253">
            <v>407029.83679540455</v>
          </cell>
          <cell r="K253">
            <v>1261187.6656701029</v>
          </cell>
          <cell r="L253">
            <v>875820.82887469837</v>
          </cell>
          <cell r="M253">
            <v>-385366.83679540455</v>
          </cell>
          <cell r="N253">
            <v>0</v>
          </cell>
          <cell r="O253">
            <v>0</v>
          </cell>
          <cell r="P253">
            <v>0</v>
          </cell>
        </row>
        <row r="254">
          <cell r="A254" t="str">
            <v>WALPOLE</v>
          </cell>
          <cell r="B254">
            <v>2529249</v>
          </cell>
          <cell r="C254">
            <v>2643843</v>
          </cell>
          <cell r="D254">
            <v>114594</v>
          </cell>
          <cell r="E254">
            <v>215165630.05992508</v>
          </cell>
          <cell r="F254">
            <v>238224405.16201299</v>
          </cell>
          <cell r="G254">
            <v>23058775.102087915</v>
          </cell>
          <cell r="H254">
            <v>1420093.1583955055</v>
          </cell>
          <cell r="I254">
            <v>1572281.0740692855</v>
          </cell>
          <cell r="J254">
            <v>152187.91567378002</v>
          </cell>
          <cell r="K254">
            <v>1109155.8416044945</v>
          </cell>
          <cell r="L254">
            <v>1071561.9259307145</v>
          </cell>
          <cell r="M254">
            <v>-37593.915673780022</v>
          </cell>
          <cell r="N254">
            <v>0</v>
          </cell>
          <cell r="O254">
            <v>0</v>
          </cell>
          <cell r="P254">
            <v>0</v>
          </cell>
        </row>
        <row r="255">
          <cell r="A255" t="str">
            <v>WARNER</v>
          </cell>
          <cell r="B255">
            <v>2030559</v>
          </cell>
          <cell r="C255">
            <v>2004459</v>
          </cell>
          <cell r="D255">
            <v>-26100</v>
          </cell>
          <cell r="E255">
            <v>124251188.87249857</v>
          </cell>
          <cell r="F255">
            <v>140820809.47668201</v>
          </cell>
          <cell r="G255">
            <v>16569620.604183435</v>
          </cell>
          <cell r="H255">
            <v>820057.84655849054</v>
          </cell>
          <cell r="I255">
            <v>929417.34254610119</v>
          </cell>
          <cell r="J255">
            <v>109359.49598761066</v>
          </cell>
          <cell r="K255">
            <v>1210501.1534415095</v>
          </cell>
          <cell r="L255">
            <v>1075041.6574538988</v>
          </cell>
          <cell r="M255">
            <v>-135459.49598761066</v>
          </cell>
          <cell r="N255">
            <v>0</v>
          </cell>
          <cell r="O255">
            <v>0</v>
          </cell>
          <cell r="P255">
            <v>0</v>
          </cell>
        </row>
        <row r="256">
          <cell r="A256" t="str">
            <v>WARREN</v>
          </cell>
          <cell r="B256">
            <v>794615</v>
          </cell>
          <cell r="C256">
            <v>784960</v>
          </cell>
          <cell r="D256">
            <v>-9655</v>
          </cell>
          <cell r="E256">
            <v>29970065.010660239</v>
          </cell>
          <cell r="F256">
            <v>35527729.1063338</v>
          </cell>
          <cell r="G256">
            <v>5557664.0956735611</v>
          </cell>
          <cell r="H256">
            <v>197802.42907035758</v>
          </cell>
          <cell r="I256">
            <v>234483.01210180306</v>
          </cell>
          <cell r="J256">
            <v>36680.58303144548</v>
          </cell>
          <cell r="K256">
            <v>596812.57092964242</v>
          </cell>
          <cell r="L256">
            <v>550476.98789819691</v>
          </cell>
          <cell r="M256">
            <v>-46335.583031445509</v>
          </cell>
          <cell r="N256">
            <v>0</v>
          </cell>
          <cell r="O256">
            <v>0</v>
          </cell>
          <cell r="P256">
            <v>0</v>
          </cell>
        </row>
        <row r="257">
          <cell r="A257" t="str">
            <v>WASHINGTON</v>
          </cell>
          <cell r="B257">
            <v>680413</v>
          </cell>
          <cell r="C257">
            <v>665550</v>
          </cell>
          <cell r="D257">
            <v>-14863</v>
          </cell>
          <cell r="E257">
            <v>86858295.160173893</v>
          </cell>
          <cell r="F257">
            <v>92237860.148890704</v>
          </cell>
          <cell r="G257">
            <v>5379564.9887168109</v>
          </cell>
          <cell r="H257">
            <v>573264.74805714772</v>
          </cell>
          <cell r="I257">
            <v>608769.87698267866</v>
          </cell>
          <cell r="J257">
            <v>35505.128925530938</v>
          </cell>
          <cell r="K257">
            <v>107148.2519428524</v>
          </cell>
          <cell r="L257">
            <v>56780.123017321341</v>
          </cell>
          <cell r="M257">
            <v>-50368.128925531055</v>
          </cell>
          <cell r="N257">
            <v>0</v>
          </cell>
          <cell r="O257">
            <v>0</v>
          </cell>
          <cell r="P257">
            <v>0</v>
          </cell>
        </row>
        <row r="258">
          <cell r="A258" t="str">
            <v>WATERVILLE V.</v>
          </cell>
          <cell r="B258">
            <v>161062</v>
          </cell>
          <cell r="C258">
            <v>165028</v>
          </cell>
          <cell r="D258">
            <v>3966</v>
          </cell>
          <cell r="E258">
            <v>164737340.01085776</v>
          </cell>
          <cell r="F258">
            <v>195129621.30069101</v>
          </cell>
          <cell r="G258">
            <v>30392281.289833248</v>
          </cell>
          <cell r="H258">
            <v>1087266.4440716612</v>
          </cell>
          <cell r="I258">
            <v>1287855.5005845607</v>
          </cell>
          <cell r="J258">
            <v>200589.05651289946</v>
          </cell>
          <cell r="K258">
            <v>0</v>
          </cell>
          <cell r="L258">
            <v>0</v>
          </cell>
          <cell r="M258">
            <v>0</v>
          </cell>
          <cell r="N258">
            <v>926204.44407166122</v>
          </cell>
          <cell r="O258">
            <v>1122827.5005845607</v>
          </cell>
          <cell r="P258">
            <v>196623.05651289946</v>
          </cell>
        </row>
        <row r="259">
          <cell r="A259" t="str">
            <v>WEARE</v>
          </cell>
          <cell r="B259">
            <v>7055020</v>
          </cell>
          <cell r="C259">
            <v>7056435</v>
          </cell>
          <cell r="D259">
            <v>1415</v>
          </cell>
          <cell r="E259">
            <v>331562896.26180255</v>
          </cell>
          <cell r="F259">
            <v>378688914.66807503</v>
          </cell>
          <cell r="G259">
            <v>47126018.406272471</v>
          </cell>
          <cell r="H259">
            <v>2188315.115327897</v>
          </cell>
          <cell r="I259">
            <v>2499346.8368092952</v>
          </cell>
          <cell r="J259">
            <v>311031.72148139821</v>
          </cell>
          <cell r="K259">
            <v>4866704.8846721034</v>
          </cell>
          <cell r="L259">
            <v>4557088.1631907048</v>
          </cell>
          <cell r="M259">
            <v>-309616.72148139868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WEBSTER</v>
          </cell>
          <cell r="B260">
            <v>1048227</v>
          </cell>
          <cell r="C260">
            <v>1106425</v>
          </cell>
          <cell r="D260">
            <v>58198</v>
          </cell>
          <cell r="E260">
            <v>77594743.538641676</v>
          </cell>
          <cell r="F260">
            <v>81462803.5001802</v>
          </cell>
          <cell r="G260">
            <v>3868059.9615385234</v>
          </cell>
          <cell r="H260">
            <v>512125.30735503504</v>
          </cell>
          <cell r="I260">
            <v>537654.50310118927</v>
          </cell>
          <cell r="J260">
            <v>25529.195746154233</v>
          </cell>
          <cell r="K260">
            <v>536101.69264496502</v>
          </cell>
          <cell r="L260">
            <v>568770.49689881073</v>
          </cell>
          <cell r="M260">
            <v>32668.804253845708</v>
          </cell>
          <cell r="N260">
            <v>0</v>
          </cell>
          <cell r="O260">
            <v>0</v>
          </cell>
          <cell r="P260">
            <v>0</v>
          </cell>
        </row>
        <row r="261">
          <cell r="A261" t="str">
            <v>WENTWORTH</v>
          </cell>
          <cell r="B261">
            <v>888230</v>
          </cell>
          <cell r="C261">
            <v>875186</v>
          </cell>
          <cell r="D261">
            <v>-13044</v>
          </cell>
          <cell r="E261">
            <v>35558892.833774693</v>
          </cell>
          <cell r="F261">
            <v>39600916.720129304</v>
          </cell>
          <cell r="G261">
            <v>4042023.8863546103</v>
          </cell>
          <cell r="H261">
            <v>234688.69270291299</v>
          </cell>
          <cell r="I261">
            <v>261366.05035285337</v>
          </cell>
          <cell r="J261">
            <v>26677.357649940386</v>
          </cell>
          <cell r="K261">
            <v>653541.30729708704</v>
          </cell>
          <cell r="L261">
            <v>613819.94964714663</v>
          </cell>
          <cell r="M261">
            <v>-39721.357649940415</v>
          </cell>
          <cell r="N261">
            <v>0</v>
          </cell>
          <cell r="O261">
            <v>0</v>
          </cell>
          <cell r="P261">
            <v>0</v>
          </cell>
        </row>
        <row r="262">
          <cell r="A262" t="str">
            <v>WENTWORTH LOCATION</v>
          </cell>
          <cell r="B262">
            <v>20500</v>
          </cell>
          <cell r="C262">
            <v>32715</v>
          </cell>
          <cell r="D262">
            <v>12215</v>
          </cell>
          <cell r="E262">
            <v>5910417.2446808508</v>
          </cell>
          <cell r="F262">
            <v>6090212.4451718498</v>
          </cell>
          <cell r="G262">
            <v>179795.20049099904</v>
          </cell>
          <cell r="H262">
            <v>39008.753814893615</v>
          </cell>
          <cell r="I262">
            <v>40195.402138134203</v>
          </cell>
          <cell r="J262">
            <v>1186.6483232405881</v>
          </cell>
          <cell r="K262">
            <v>0</v>
          </cell>
          <cell r="L262">
            <v>0</v>
          </cell>
          <cell r="M262">
            <v>0</v>
          </cell>
          <cell r="N262">
            <v>18508.753814893607</v>
          </cell>
          <cell r="O262">
            <v>7480.4021381342027</v>
          </cell>
          <cell r="P262">
            <v>-11028.351676759405</v>
          </cell>
        </row>
        <row r="263">
          <cell r="A263" t="str">
            <v>WESTMORELAND</v>
          </cell>
          <cell r="B263">
            <v>1100148</v>
          </cell>
          <cell r="C263">
            <v>1145722</v>
          </cell>
          <cell r="D263">
            <v>45574</v>
          </cell>
          <cell r="E263">
            <v>90792881.569226936</v>
          </cell>
          <cell r="F263">
            <v>102077949.015452</v>
          </cell>
          <cell r="G263">
            <v>11285067.446225062</v>
          </cell>
          <cell r="H263">
            <v>599233.01835689775</v>
          </cell>
          <cell r="I263">
            <v>673714.46350198321</v>
          </cell>
          <cell r="J263">
            <v>74481.445145085454</v>
          </cell>
          <cell r="K263">
            <v>500914.98164310225</v>
          </cell>
          <cell r="L263">
            <v>472007.53649801679</v>
          </cell>
          <cell r="M263">
            <v>-28907.445145085454</v>
          </cell>
          <cell r="N263">
            <v>0</v>
          </cell>
          <cell r="O263">
            <v>0</v>
          </cell>
          <cell r="P263">
            <v>0</v>
          </cell>
        </row>
        <row r="264">
          <cell r="A264" t="str">
            <v>WHITEFIELD</v>
          </cell>
          <cell r="B264">
            <v>1787469</v>
          </cell>
          <cell r="C264">
            <v>1835803</v>
          </cell>
          <cell r="D264">
            <v>48334</v>
          </cell>
          <cell r="E264">
            <v>91513300.113327041</v>
          </cell>
          <cell r="F264">
            <v>97119705.254195198</v>
          </cell>
          <cell r="G264">
            <v>5606405.1408681571</v>
          </cell>
          <cell r="H264">
            <v>603987.78074795846</v>
          </cell>
          <cell r="I264">
            <v>640990.05467768828</v>
          </cell>
          <cell r="J264">
            <v>37002.273929729825</v>
          </cell>
          <cell r="K264">
            <v>1183481.2192520415</v>
          </cell>
          <cell r="L264">
            <v>1194812.9453223117</v>
          </cell>
          <cell r="M264">
            <v>11331.726070270175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WILMOT</v>
          </cell>
          <cell r="B265">
            <v>817935</v>
          </cell>
          <cell r="C265">
            <v>840435</v>
          </cell>
          <cell r="D265">
            <v>22500</v>
          </cell>
          <cell r="E265">
            <v>75311621.570938513</v>
          </cell>
          <cell r="F265">
            <v>79818945.690647498</v>
          </cell>
          <cell r="G265">
            <v>4507324.1197089851</v>
          </cell>
          <cell r="H265">
            <v>497056.70236819418</v>
          </cell>
          <cell r="I265">
            <v>526805.04155827349</v>
          </cell>
          <cell r="J265">
            <v>29748.339190079307</v>
          </cell>
          <cell r="K265">
            <v>320878.29763180582</v>
          </cell>
          <cell r="L265">
            <v>313629.95844172651</v>
          </cell>
          <cell r="M265">
            <v>-7248.3391900793067</v>
          </cell>
          <cell r="N265">
            <v>0</v>
          </cell>
          <cell r="O265">
            <v>0</v>
          </cell>
          <cell r="P265">
            <v>0</v>
          </cell>
        </row>
        <row r="266">
          <cell r="A266" t="str">
            <v>WILTON</v>
          </cell>
          <cell r="B266">
            <v>2506083</v>
          </cell>
          <cell r="C266">
            <v>2411602</v>
          </cell>
          <cell r="D266">
            <v>-94481</v>
          </cell>
          <cell r="E266">
            <v>192598944.55750489</v>
          </cell>
          <cell r="F266">
            <v>224178564.26305601</v>
          </cell>
          <cell r="G266">
            <v>31579619.705551118</v>
          </cell>
          <cell r="H266">
            <v>1271153.0340795324</v>
          </cell>
          <cell r="I266">
            <v>1479578.5241361696</v>
          </cell>
          <cell r="J266">
            <v>208425.49005663721</v>
          </cell>
          <cell r="K266">
            <v>1234929.9659204679</v>
          </cell>
          <cell r="L266">
            <v>932023.47586383042</v>
          </cell>
          <cell r="M266">
            <v>-302906.49005663744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WINCHESTER</v>
          </cell>
          <cell r="B267">
            <v>3982073</v>
          </cell>
          <cell r="C267">
            <v>3946807</v>
          </cell>
          <cell r="D267">
            <v>-35266</v>
          </cell>
          <cell r="E267">
            <v>132585202.85684009</v>
          </cell>
          <cell r="F267">
            <v>145803429.721861</v>
          </cell>
          <cell r="G267">
            <v>13218226.865020916</v>
          </cell>
          <cell r="H267">
            <v>875062.33885514457</v>
          </cell>
          <cell r="I267">
            <v>962302.63616428257</v>
          </cell>
          <cell r="J267">
            <v>87240.297309137997</v>
          </cell>
          <cell r="K267">
            <v>3107010.6611448554</v>
          </cell>
          <cell r="L267">
            <v>2984504.3638357176</v>
          </cell>
          <cell r="M267">
            <v>-122506.29730913788</v>
          </cell>
          <cell r="N267">
            <v>0</v>
          </cell>
          <cell r="O267">
            <v>0</v>
          </cell>
          <cell r="P267">
            <v>0</v>
          </cell>
        </row>
        <row r="268">
          <cell r="A268" t="str">
            <v>WINDHAM</v>
          </cell>
          <cell r="B268">
            <v>8451664</v>
          </cell>
          <cell r="C268">
            <v>8570180</v>
          </cell>
          <cell r="D268">
            <v>118516</v>
          </cell>
          <cell r="E268">
            <v>901824710.6849817</v>
          </cell>
          <cell r="F268">
            <v>1071402479.65527</v>
          </cell>
          <cell r="G268">
            <v>169577768.97028828</v>
          </cell>
          <cell r="H268">
            <v>5952043.0905208793</v>
          </cell>
          <cell r="I268">
            <v>7071256.3657247806</v>
          </cell>
          <cell r="J268">
            <v>1119213.2752039013</v>
          </cell>
          <cell r="K268">
            <v>2499620.9094791207</v>
          </cell>
          <cell r="L268">
            <v>1498923.6342752194</v>
          </cell>
          <cell r="M268">
            <v>-1000697.2752039013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WINDSOR</v>
          </cell>
          <cell r="B269">
            <v>92633</v>
          </cell>
          <cell r="C269">
            <v>105342</v>
          </cell>
          <cell r="D269">
            <v>12709</v>
          </cell>
          <cell r="E269">
            <v>9348154.8714596909</v>
          </cell>
          <cell r="F269">
            <v>15989939.1985019</v>
          </cell>
          <cell r="G269">
            <v>6641784.327042209</v>
          </cell>
          <cell r="H269">
            <v>61697.822151633962</v>
          </cell>
          <cell r="I269">
            <v>105533.59871011252</v>
          </cell>
          <cell r="J269">
            <v>43835.776558478559</v>
          </cell>
          <cell r="K269">
            <v>30935.177848366046</v>
          </cell>
          <cell r="L269">
            <v>0</v>
          </cell>
          <cell r="M269">
            <v>-30935.177848366046</v>
          </cell>
          <cell r="N269">
            <v>0</v>
          </cell>
          <cell r="O269">
            <v>191.59871011252108</v>
          </cell>
          <cell r="P269">
            <v>191.59871011252108</v>
          </cell>
        </row>
        <row r="270">
          <cell r="A270" t="str">
            <v>WOLFEBORO</v>
          </cell>
          <cell r="B270">
            <v>4386431</v>
          </cell>
          <cell r="C270">
            <v>4471665</v>
          </cell>
          <cell r="D270">
            <v>85234</v>
          </cell>
          <cell r="E270">
            <v>750097037.34433126</v>
          </cell>
          <cell r="F270">
            <v>821678797.85067904</v>
          </cell>
          <cell r="G270">
            <v>71581760.506347775</v>
          </cell>
          <cell r="H270">
            <v>4950640.4464725861</v>
          </cell>
          <cell r="I270">
            <v>5423080.065814482</v>
          </cell>
          <cell r="J270">
            <v>472439.61934189592</v>
          </cell>
          <cell r="K270">
            <v>0</v>
          </cell>
          <cell r="L270">
            <v>0</v>
          </cell>
          <cell r="M270">
            <v>0</v>
          </cell>
          <cell r="N270">
            <v>564209.44647258613</v>
          </cell>
          <cell r="O270">
            <v>951415.06581448205</v>
          </cell>
          <cell r="P270">
            <v>387205.61934189592</v>
          </cell>
        </row>
        <row r="271">
          <cell r="A271" t="str">
            <v>WOODSTOCK</v>
          </cell>
          <cell r="B271">
            <v>897858</v>
          </cell>
          <cell r="C271">
            <v>936603</v>
          </cell>
          <cell r="D271">
            <v>38745</v>
          </cell>
          <cell r="E271">
            <v>115010415.92436785</v>
          </cell>
          <cell r="F271">
            <v>130114747.75637101</v>
          </cell>
          <cell r="G271">
            <v>15104331.832003161</v>
          </cell>
          <cell r="H271">
            <v>759068.74510082777</v>
          </cell>
          <cell r="I271">
            <v>858757.33519204857</v>
          </cell>
          <cell r="J271">
            <v>99688.590091220802</v>
          </cell>
          <cell r="K271">
            <v>138789.25489917235</v>
          </cell>
          <cell r="L271">
            <v>77845.664807951427</v>
          </cell>
          <cell r="M271">
            <v>-60943.590091220918</v>
          </cell>
          <cell r="N271">
            <v>0</v>
          </cell>
          <cell r="O271">
            <v>0</v>
          </cell>
          <cell r="P271">
            <v>0</v>
          </cell>
        </row>
        <row r="272">
          <cell r="B272">
            <v>881256045</v>
          </cell>
          <cell r="C272">
            <v>896651008</v>
          </cell>
          <cell r="D272">
            <v>15394963</v>
          </cell>
          <cell r="E272">
            <v>73196682063.334457</v>
          </cell>
          <cell r="F272">
            <v>83745624038.291611</v>
          </cell>
          <cell r="G272">
            <v>10548941974.957155</v>
          </cell>
          <cell r="H272">
            <v>483098101.6180076</v>
          </cell>
          <cell r="I272">
            <v>552721118.65272427</v>
          </cell>
          <cell r="J272">
            <v>69623017.034717157</v>
          </cell>
          <cell r="K272">
            <v>427121274.66500413</v>
          </cell>
          <cell r="L272">
            <v>390821311.34998566</v>
          </cell>
          <cell r="M272">
            <v>-36299963.315018691</v>
          </cell>
          <cell r="N272">
            <v>28963331.283011734</v>
          </cell>
          <cell r="O272">
            <v>46891421.769510254</v>
          </cell>
          <cell r="P272">
            <v>17928090.486498538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E84E9-89CF-4A86-9A2F-9EAD997D9501}">
  <sheetPr>
    <tabColor rgb="FF00B050"/>
  </sheetPr>
  <dimension ref="A1:CW756"/>
  <sheetViews>
    <sheetView tabSelected="1" view="pageBreakPreview" topLeftCell="C1" zoomScale="60" zoomScaleNormal="100" workbookViewId="0">
      <selection activeCell="G8" sqref="G8"/>
    </sheetView>
  </sheetViews>
  <sheetFormatPr defaultColWidth="7.6640625" defaultRowHeight="15" x14ac:dyDescent="0.2"/>
  <cols>
    <col min="1" max="2" width="0" style="12" hidden="1" customWidth="1"/>
    <col min="3" max="3" width="1" style="12" customWidth="1"/>
    <col min="4" max="4" width="4.5546875" style="12" bestFit="1" customWidth="1"/>
    <col min="5" max="5" width="19.33203125" style="12" bestFit="1" customWidth="1"/>
    <col min="6" max="6" width="9.88671875" style="12" bestFit="1" customWidth="1"/>
    <col min="7" max="7" width="14.21875" style="12" bestFit="1" customWidth="1"/>
    <col min="8" max="8" width="10.6640625" style="12" bestFit="1" customWidth="1"/>
    <col min="9" max="9" width="9.21875" style="12" bestFit="1" customWidth="1"/>
    <col min="10" max="10" width="7.77734375" style="12" bestFit="1" customWidth="1"/>
    <col min="11" max="11" width="9" style="12" bestFit="1" customWidth="1"/>
    <col min="12" max="13" width="9.21875" bestFit="1" customWidth="1"/>
    <col min="14" max="14" width="13.21875" style="12" bestFit="1" customWidth="1"/>
    <col min="15" max="15" width="9.88671875" style="12" bestFit="1" customWidth="1"/>
    <col min="16" max="16" width="13.109375" style="12" bestFit="1" customWidth="1"/>
    <col min="17" max="17" width="8.109375" style="70" bestFit="1" customWidth="1"/>
    <col min="18" max="18" width="12.33203125" style="12" bestFit="1" customWidth="1"/>
    <col min="19" max="19" width="8.21875" style="135" bestFit="1" customWidth="1"/>
    <col min="20" max="20" width="12.6640625" style="135" bestFit="1" customWidth="1"/>
    <col min="21" max="21" width="15.109375" style="12" bestFit="1" customWidth="1"/>
    <col min="22" max="22" width="12.5546875" style="12" bestFit="1" customWidth="1"/>
    <col min="23" max="23" width="16.33203125" style="12" customWidth="1"/>
    <col min="24" max="24" width="12.5546875" style="12" customWidth="1"/>
    <col min="25" max="25" width="12.21875" style="12" customWidth="1"/>
    <col min="26" max="26" width="13.6640625" style="12" bestFit="1" customWidth="1"/>
    <col min="27" max="27" width="14.5546875" style="12" bestFit="1" customWidth="1"/>
    <col min="28" max="28" width="11.21875" style="12" customWidth="1"/>
    <col min="29" max="29" width="11.44140625" style="12" customWidth="1"/>
    <col min="30" max="30" width="11.21875" style="12" bestFit="1" customWidth="1"/>
    <col min="31" max="31" width="15.88671875" style="12" customWidth="1"/>
    <col min="32" max="32" width="12.88671875" style="12" customWidth="1"/>
    <col min="33" max="33" width="12.77734375" style="12" customWidth="1"/>
    <col min="34" max="34" width="10.77734375" style="12" bestFit="1" customWidth="1"/>
    <col min="35" max="35" width="12.21875" style="12" customWidth="1"/>
    <col min="36" max="36" width="17.5546875" style="12" customWidth="1"/>
    <col min="37" max="37" width="11.77734375" style="12" customWidth="1"/>
    <col min="38" max="38" width="17.33203125" style="136" customWidth="1"/>
    <col min="39" max="39" width="2.5546875" style="136" customWidth="1"/>
    <col min="40" max="40" width="16.109375" style="12" customWidth="1"/>
    <col min="41" max="16384" width="7.6640625" style="12"/>
  </cols>
  <sheetData>
    <row r="1" spans="1:101" ht="17.649999999999999" customHeight="1" thickBot="1" x14ac:dyDescent="0.25">
      <c r="A1" s="1"/>
      <c r="B1" s="1"/>
      <c r="C1" s="1"/>
      <c r="D1" s="2"/>
      <c r="E1" s="3"/>
      <c r="F1" s="4"/>
      <c r="G1" s="5"/>
      <c r="H1" s="5"/>
      <c r="I1" s="6"/>
      <c r="J1" s="6"/>
      <c r="K1" s="6"/>
      <c r="L1" s="6"/>
      <c r="M1" s="7"/>
      <c r="N1" s="7"/>
      <c r="O1" s="5"/>
      <c r="P1" s="5"/>
      <c r="Q1" s="5"/>
      <c r="R1" s="5"/>
      <c r="S1" s="5"/>
      <c r="T1" s="5"/>
      <c r="U1" s="3"/>
      <c r="V1" s="5"/>
      <c r="W1" s="8"/>
      <c r="X1" s="9"/>
      <c r="Y1" s="9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1"/>
      <c r="AN1" s="10"/>
    </row>
    <row r="2" spans="1:101" ht="24.75" customHeight="1" x14ac:dyDescent="0.2">
      <c r="D2" s="171" t="s">
        <v>0</v>
      </c>
      <c r="E2" s="172"/>
      <c r="F2" s="175" t="s">
        <v>1</v>
      </c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177" t="s">
        <v>2</v>
      </c>
      <c r="W2" s="179" t="s">
        <v>3</v>
      </c>
      <c r="X2" s="180"/>
      <c r="Y2" s="180"/>
      <c r="Z2" s="180"/>
      <c r="AA2" s="180"/>
      <c r="AB2" s="180"/>
      <c r="AC2" s="181"/>
      <c r="AD2" s="182" t="s">
        <v>4</v>
      </c>
      <c r="AE2" s="166" t="s">
        <v>325</v>
      </c>
      <c r="AF2" s="167"/>
      <c r="AG2" s="168"/>
      <c r="AH2" s="169" t="s">
        <v>5</v>
      </c>
      <c r="AI2" s="170"/>
      <c r="AJ2" s="169" t="s">
        <v>6</v>
      </c>
      <c r="AK2" s="170"/>
      <c r="AL2" s="139" t="s">
        <v>7</v>
      </c>
      <c r="AM2" s="11"/>
      <c r="AN2" s="137" t="s">
        <v>8</v>
      </c>
      <c r="AO2" s="13"/>
    </row>
    <row r="3" spans="1:101" ht="14.25" customHeight="1" x14ac:dyDescent="0.2">
      <c r="D3" s="173"/>
      <c r="E3" s="174"/>
      <c r="F3" s="183" t="s">
        <v>9</v>
      </c>
      <c r="G3" s="183"/>
      <c r="H3" s="184" t="s">
        <v>10</v>
      </c>
      <c r="I3" s="184"/>
      <c r="J3" s="184"/>
      <c r="K3" s="184"/>
      <c r="L3" s="184"/>
      <c r="M3" s="184"/>
      <c r="N3" s="184"/>
      <c r="O3" s="185" t="s">
        <v>11</v>
      </c>
      <c r="P3" s="185"/>
      <c r="Q3" s="186" t="s">
        <v>12</v>
      </c>
      <c r="R3" s="186"/>
      <c r="S3" s="187" t="s">
        <v>13</v>
      </c>
      <c r="T3" s="187"/>
      <c r="U3" s="201" t="s">
        <v>14</v>
      </c>
      <c r="V3" s="178"/>
      <c r="W3" s="206" t="s">
        <v>15</v>
      </c>
      <c r="X3" s="207"/>
      <c r="Y3" s="207"/>
      <c r="Z3" s="208" t="s">
        <v>16</v>
      </c>
      <c r="AA3" s="209"/>
      <c r="AB3" s="209"/>
      <c r="AC3" s="210"/>
      <c r="AD3" s="182"/>
      <c r="AE3" s="211" t="s">
        <v>17</v>
      </c>
      <c r="AF3" s="212" t="s">
        <v>18</v>
      </c>
      <c r="AG3" s="213" t="s">
        <v>19</v>
      </c>
      <c r="AH3" s="214" t="s">
        <v>20</v>
      </c>
      <c r="AI3" s="200" t="s">
        <v>21</v>
      </c>
      <c r="AJ3" s="188" t="s">
        <v>326</v>
      </c>
      <c r="AK3" s="189" t="s">
        <v>22</v>
      </c>
      <c r="AL3" s="202" t="s">
        <v>327</v>
      </c>
      <c r="AM3" s="11"/>
      <c r="AN3" s="203" t="s">
        <v>23</v>
      </c>
      <c r="AO3" s="14"/>
    </row>
    <row r="4" spans="1:101" ht="94.5" customHeight="1" x14ac:dyDescent="0.2">
      <c r="A4" s="15"/>
      <c r="B4" s="15"/>
      <c r="D4" s="173"/>
      <c r="E4" s="174"/>
      <c r="F4" s="16" t="s">
        <v>24</v>
      </c>
      <c r="G4" s="17" t="s">
        <v>25</v>
      </c>
      <c r="H4" s="191" t="s">
        <v>26</v>
      </c>
      <c r="I4" s="191"/>
      <c r="J4" s="191"/>
      <c r="K4" s="18" t="s">
        <v>27</v>
      </c>
      <c r="L4" s="18" t="s">
        <v>28</v>
      </c>
      <c r="M4" s="191" t="s">
        <v>29</v>
      </c>
      <c r="N4" s="19" t="s">
        <v>30</v>
      </c>
      <c r="O4" s="20" t="s">
        <v>31</v>
      </c>
      <c r="P4" s="21" t="s">
        <v>32</v>
      </c>
      <c r="Q4" s="22" t="s">
        <v>33</v>
      </c>
      <c r="R4" s="23" t="s">
        <v>34</v>
      </c>
      <c r="S4" s="24" t="s">
        <v>35</v>
      </c>
      <c r="T4" s="25" t="s">
        <v>36</v>
      </c>
      <c r="U4" s="201"/>
      <c r="V4" s="178"/>
      <c r="W4" s="192" t="s">
        <v>37</v>
      </c>
      <c r="X4" s="193"/>
      <c r="Y4" s="193"/>
      <c r="Z4" s="194" t="s">
        <v>38</v>
      </c>
      <c r="AA4" s="194"/>
      <c r="AB4" s="195" t="s">
        <v>39</v>
      </c>
      <c r="AC4" s="215" t="s">
        <v>324</v>
      </c>
      <c r="AD4" s="182"/>
      <c r="AE4" s="211"/>
      <c r="AF4" s="212"/>
      <c r="AG4" s="213"/>
      <c r="AH4" s="214"/>
      <c r="AI4" s="200"/>
      <c r="AJ4" s="188"/>
      <c r="AK4" s="189"/>
      <c r="AL4" s="202"/>
      <c r="AM4" s="11"/>
      <c r="AN4" s="204"/>
      <c r="AO4" s="14"/>
    </row>
    <row r="5" spans="1:101" ht="18" customHeight="1" x14ac:dyDescent="0.2">
      <c r="D5" s="173"/>
      <c r="E5" s="174"/>
      <c r="F5" s="28" t="s">
        <v>40</v>
      </c>
      <c r="G5" s="29">
        <v>3786.66</v>
      </c>
      <c r="H5" s="30" t="s">
        <v>41</v>
      </c>
      <c r="I5" s="30" t="s">
        <v>42</v>
      </c>
      <c r="J5" s="197" t="s">
        <v>43</v>
      </c>
      <c r="K5" s="30" t="s">
        <v>40</v>
      </c>
      <c r="L5" s="30" t="s">
        <v>40</v>
      </c>
      <c r="M5" s="191"/>
      <c r="N5" s="31">
        <v>1893.32</v>
      </c>
      <c r="O5" s="32" t="s">
        <v>40</v>
      </c>
      <c r="P5" s="33">
        <v>2037.11</v>
      </c>
      <c r="Q5" s="34" t="s">
        <v>40</v>
      </c>
      <c r="R5" s="35">
        <v>740.87</v>
      </c>
      <c r="S5" s="36" t="s">
        <v>40</v>
      </c>
      <c r="T5" s="37">
        <v>740.87</v>
      </c>
      <c r="U5" s="201"/>
      <c r="V5" s="178"/>
      <c r="W5" s="192" t="s">
        <v>44</v>
      </c>
      <c r="X5" s="190">
        <v>17500000</v>
      </c>
      <c r="Y5" s="190"/>
      <c r="Z5" s="199" t="s">
        <v>45</v>
      </c>
      <c r="AA5" s="38" t="s">
        <v>46</v>
      </c>
      <c r="AB5" s="196"/>
      <c r="AC5" s="216"/>
      <c r="AD5" s="182"/>
      <c r="AE5" s="211"/>
      <c r="AF5" s="212"/>
      <c r="AG5" s="213"/>
      <c r="AH5" s="214"/>
      <c r="AI5" s="200"/>
      <c r="AJ5" s="188"/>
      <c r="AK5" s="189"/>
      <c r="AL5" s="202"/>
      <c r="AM5" s="11"/>
      <c r="AN5" s="205"/>
      <c r="AO5" s="14"/>
    </row>
    <row r="6" spans="1:101" s="11" customFormat="1" ht="12.75" x14ac:dyDescent="0.2">
      <c r="D6" s="163" t="s">
        <v>47</v>
      </c>
      <c r="E6" s="39" t="s">
        <v>48</v>
      </c>
      <c r="F6" s="40">
        <f t="shared" ref="F6:AL6" si="0">SUM(F8:F269)</f>
        <v>159396.57289999997</v>
      </c>
      <c r="G6" s="41">
        <f t="shared" si="0"/>
        <v>603580626.69000006</v>
      </c>
      <c r="H6" s="42">
        <f>SUM(H8:H269)</f>
        <v>167284.2825</v>
      </c>
      <c r="I6" s="43">
        <f t="shared" si="0"/>
        <v>45684.587400000004</v>
      </c>
      <c r="J6" s="198"/>
      <c r="K6" s="43">
        <f>SUM(K8:K269)</f>
        <v>43307.505802210035</v>
      </c>
      <c r="L6" s="43">
        <f t="shared" si="0"/>
        <v>37134.402699999991</v>
      </c>
      <c r="M6" s="43">
        <f>SUM(M8:M269)</f>
        <v>43507.369999999988</v>
      </c>
      <c r="N6" s="42">
        <f t="shared" si="0"/>
        <v>82373373.769999981</v>
      </c>
      <c r="O6" s="44">
        <f t="shared" si="0"/>
        <v>30388.622899999995</v>
      </c>
      <c r="P6" s="44">
        <f>SUM(P8:P269)</f>
        <v>61904967.569999985</v>
      </c>
      <c r="Q6" s="45">
        <f t="shared" si="0"/>
        <v>4851.8362000000006</v>
      </c>
      <c r="R6" s="46">
        <f t="shared" si="0"/>
        <v>3594579.8900000043</v>
      </c>
      <c r="S6" s="47">
        <f t="shared" si="0"/>
        <v>2680.5526</v>
      </c>
      <c r="T6" s="48">
        <f t="shared" si="0"/>
        <v>1985941.0499999998</v>
      </c>
      <c r="U6" s="164">
        <f t="shared" si="0"/>
        <v>753439488.97000003</v>
      </c>
      <c r="V6" s="158">
        <v>263098497.72057003</v>
      </c>
      <c r="W6" s="192"/>
      <c r="X6" s="49">
        <f>SUM(X8:X269)</f>
        <v>18875405.019999996</v>
      </c>
      <c r="Y6" s="50">
        <f>SUM(Y8:Y252)</f>
        <v>17500000.000000011</v>
      </c>
      <c r="Z6" s="199"/>
      <c r="AA6" s="51">
        <f>SUM(AA8:AA269)</f>
        <v>14318853.933017656</v>
      </c>
      <c r="AB6" s="52">
        <f>COUNTIF(AB8:AB290,"Required")</f>
        <v>108</v>
      </c>
      <c r="AC6" s="217"/>
      <c r="AD6" s="150">
        <f t="shared" si="0"/>
        <v>533139480.11301774</v>
      </c>
      <c r="AE6" s="148">
        <f>SUM(AE8:AE269)</f>
        <v>796237979.11301768</v>
      </c>
      <c r="AF6" s="53">
        <f>SUM(AF8:AF269)</f>
        <v>363632069</v>
      </c>
      <c r="AG6" s="149">
        <f>SUM(AG8:AG269)</f>
        <v>16345024.377769846</v>
      </c>
      <c r="AH6" s="144">
        <f t="shared" si="0"/>
        <v>158475445</v>
      </c>
      <c r="AI6" s="145">
        <f t="shared" si="0"/>
        <v>157965052</v>
      </c>
      <c r="AJ6" s="142">
        <f>SUM(AJ8:AJ269)</f>
        <v>656969128.40250003</v>
      </c>
      <c r="AK6" s="143">
        <f>SUM(AK8:AK269)</f>
        <v>70024.337352044589</v>
      </c>
      <c r="AL6" s="140">
        <f t="shared" si="0"/>
        <v>707519580.86000037</v>
      </c>
      <c r="AN6" s="54">
        <f>SUM(AN8:AN269)</f>
        <v>970618079.86000037</v>
      </c>
      <c r="AO6" s="55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</row>
    <row r="7" spans="1:101" s="11" customFormat="1" ht="12.75" x14ac:dyDescent="0.2">
      <c r="D7" s="56"/>
      <c r="G7" s="57"/>
      <c r="H7" s="57"/>
      <c r="I7" s="57"/>
      <c r="J7" s="57"/>
      <c r="K7" s="57"/>
      <c r="M7" s="58"/>
      <c r="N7" s="59"/>
      <c r="O7" s="59"/>
      <c r="P7" s="59"/>
      <c r="Q7" s="60"/>
      <c r="R7" s="59"/>
      <c r="S7" s="165"/>
      <c r="U7" s="61"/>
      <c r="V7" s="159"/>
      <c r="W7" s="56"/>
      <c r="X7" s="55"/>
      <c r="Z7" s="62"/>
      <c r="AA7" s="63"/>
      <c r="AC7" s="146"/>
      <c r="AD7" s="151"/>
      <c r="AE7" s="64"/>
      <c r="AF7" s="65"/>
      <c r="AG7" s="66"/>
      <c r="AH7" s="56"/>
      <c r="AI7" s="146"/>
      <c r="AJ7" s="56"/>
      <c r="AK7" s="67"/>
      <c r="AL7" s="68"/>
      <c r="AN7" s="69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</row>
    <row r="8" spans="1:101" s="71" customFormat="1" ht="12.75" x14ac:dyDescent="0.2">
      <c r="D8" s="72">
        <v>3</v>
      </c>
      <c r="E8" s="73" t="s">
        <v>49</v>
      </c>
      <c r="F8" s="74">
        <v>81.374200000000002</v>
      </c>
      <c r="G8" s="58">
        <f>ROUND(F8*G$5,2)</f>
        <v>308136.43</v>
      </c>
      <c r="H8" s="58">
        <v>91.781499999999994</v>
      </c>
      <c r="I8" s="58">
        <v>46.9129</v>
      </c>
      <c r="J8" s="75">
        <f>ROUND(IFERROR(I8/H8,""),4)</f>
        <v>0.5111</v>
      </c>
      <c r="K8" s="58">
        <f>IFERROR(J8*F8,"")</f>
        <v>41.590353620000002</v>
      </c>
      <c r="L8" s="58">
        <v>32.25</v>
      </c>
      <c r="M8" s="58">
        <f>ROUND(MAX(K8,L8),2)</f>
        <v>41.59</v>
      </c>
      <c r="N8" s="58">
        <f>ROUND(M8*$N$5,2)</f>
        <v>78743.179999999993</v>
      </c>
      <c r="O8" s="58">
        <v>18.788900000000002</v>
      </c>
      <c r="P8" s="58">
        <f>ROUND(O8*$P$5,2)</f>
        <v>38275.06</v>
      </c>
      <c r="Q8" s="58">
        <v>0</v>
      </c>
      <c r="R8" s="58">
        <f>ROUND(Q8*$R$5,2)</f>
        <v>0</v>
      </c>
      <c r="S8" s="58">
        <v>1</v>
      </c>
      <c r="T8" s="58">
        <f>ROUND(S8*$T$5,2)</f>
        <v>740.87</v>
      </c>
      <c r="U8" s="76">
        <f t="shared" ref="U8:U71" si="1">G8+N8+P8+R8+T8</f>
        <v>425895.54</v>
      </c>
      <c r="V8" s="160">
        <v>129226</v>
      </c>
      <c r="W8" s="77">
        <f>ROUND(IF(M8=0,0,M8/F8),4)</f>
        <v>0.5111</v>
      </c>
      <c r="X8" s="58">
        <f>IF(V8&gt;U8,0,ROUND(IF(W8&lt;0.12,0,IF(W8&gt;0.48,M8*600,(M8*150)+((W8-0.12)*100)*12.5*M8)),2))</f>
        <v>24954</v>
      </c>
      <c r="Y8" s="78">
        <f t="shared" ref="Y8:Y71" si="2">(X8/$X$6)*$X$5</f>
        <v>23135.662495045104</v>
      </c>
      <c r="Z8" s="58">
        <v>2621114.9231886989</v>
      </c>
      <c r="AA8" s="76">
        <v>18268.61794479566</v>
      </c>
      <c r="AB8" s="79" t="str">
        <f>IF(AA8&gt;0,"Required","")</f>
        <v>Required</v>
      </c>
      <c r="AC8" s="155" t="str">
        <f>IF(AB8="Required","Yes","N/A")</f>
        <v>Yes</v>
      </c>
      <c r="AD8" s="152">
        <f>IF(U8&gt;V8,U8-V8+Y8+AA8,0)</f>
        <v>338073.82043984073</v>
      </c>
      <c r="AE8" s="80">
        <f>AD8+V8</f>
        <v>467299.82043984073</v>
      </c>
      <c r="AF8" s="81">
        <v>178606</v>
      </c>
      <c r="AG8" s="82">
        <f>IF(AF8&gt;AE8,AF8-AE8,0)</f>
        <v>0</v>
      </c>
      <c r="AH8" s="147">
        <v>245385</v>
      </c>
      <c r="AI8" s="76">
        <f t="shared" ref="AI8:AI71" si="3">IF(OR(F8=0,V8&gt;U8),0,ROUND(AH8,2))</f>
        <v>245385</v>
      </c>
      <c r="AJ8" s="83">
        <v>528907.66449999996</v>
      </c>
      <c r="AK8" s="84" t="str">
        <f>IF(AJ8&gt;AD8+AG8+AI8,AJ8-SUM(AD8,AG8,AI8),"")</f>
        <v/>
      </c>
      <c r="AL8" s="85">
        <f>ROUND(SUM(AD8,AG8,AI8,AK8),2)</f>
        <v>583458.81999999995</v>
      </c>
      <c r="AM8" s="86"/>
      <c r="AN8" s="87">
        <f>ROUND(AL8+V8,2)</f>
        <v>712684.82</v>
      </c>
      <c r="AO8" s="88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s="92" customFormat="1" ht="12.75" x14ac:dyDescent="0.2">
      <c r="A9" s="71"/>
      <c r="B9" s="71"/>
      <c r="C9" s="71"/>
      <c r="D9" s="72">
        <v>5</v>
      </c>
      <c r="E9" s="89" t="s">
        <v>50</v>
      </c>
      <c r="F9" s="74">
        <v>82.691199999999995</v>
      </c>
      <c r="G9" s="58">
        <f t="shared" ref="G9:G72" si="4">ROUND(F9*G$5,2)</f>
        <v>313123.46000000002</v>
      </c>
      <c r="H9" s="58">
        <v>97.422299999999993</v>
      </c>
      <c r="I9" s="58">
        <v>41.081200000000003</v>
      </c>
      <c r="J9" s="75">
        <f t="shared" ref="J9:J72" si="5">ROUND(IFERROR(I9/H9,""),4)</f>
        <v>0.42170000000000002</v>
      </c>
      <c r="K9" s="58">
        <f t="shared" ref="K9:K72" si="6">IFERROR(J9*F9,"")</f>
        <v>34.870879039999998</v>
      </c>
      <c r="L9" s="58">
        <v>31.519100000000002</v>
      </c>
      <c r="M9" s="58">
        <f t="shared" ref="M9:M72" si="7">ROUND(MAX(K9,L9),2)</f>
        <v>34.869999999999997</v>
      </c>
      <c r="N9" s="58">
        <f t="shared" ref="N9:N72" si="8">ROUND(M9*$N$5,2)</f>
        <v>66020.070000000007</v>
      </c>
      <c r="O9" s="58">
        <v>15.9979</v>
      </c>
      <c r="P9" s="58">
        <f t="shared" ref="P9:P72" si="9">ROUND(O9*$P$5,2)</f>
        <v>32589.48</v>
      </c>
      <c r="Q9" s="58">
        <v>0</v>
      </c>
      <c r="R9" s="58">
        <f t="shared" ref="R9:R72" si="10">ROUND(Q9*$R$5,2)</f>
        <v>0</v>
      </c>
      <c r="S9" s="58">
        <v>1.7278</v>
      </c>
      <c r="T9" s="58">
        <f t="shared" ref="T9:T72" si="11">ROUND(S9*$T$5,2)</f>
        <v>1280.08</v>
      </c>
      <c r="U9" s="76">
        <f t="shared" si="1"/>
        <v>413013.09</v>
      </c>
      <c r="V9" s="160">
        <v>157935</v>
      </c>
      <c r="W9" s="77">
        <f t="shared" ref="W9:W72" si="12">ROUND(IF(M9=0,0,M9/F9),4)</f>
        <v>0.42170000000000002</v>
      </c>
      <c r="X9" s="58">
        <f t="shared" ref="X9:X72" si="13">IF(V9&gt;U9,0,ROUND(IF(W9&lt;0.12,0,IF(W9&gt;0.48,M9*600,(M9*150)+((W9-0.12)*100)*12.5*M9)),2))</f>
        <v>18380.849999999999</v>
      </c>
      <c r="Y9" s="78">
        <f t="shared" si="2"/>
        <v>17041.482005772614</v>
      </c>
      <c r="Z9" s="58">
        <v>3740264.5281071123</v>
      </c>
      <c r="AA9" s="76">
        <v>10243.606867637647</v>
      </c>
      <c r="AB9" s="79" t="str">
        <f t="shared" ref="AB9:AB72" si="14">IF(AA9&gt;0,"Required","")</f>
        <v>Required</v>
      </c>
      <c r="AC9" s="155" t="str">
        <f t="shared" ref="AC9:AC72" si="15">IF(AB9="Required","Yes","N/A")</f>
        <v>Yes</v>
      </c>
      <c r="AD9" s="152">
        <f t="shared" ref="AD9:AD72" si="16">IF(U9&gt;V9,U9-V9+Y9+AA9,0)</f>
        <v>282363.17887341027</v>
      </c>
      <c r="AE9" s="80">
        <f t="shared" ref="AE9:AE72" si="17">AD9+V9</f>
        <v>440298.17887341027</v>
      </c>
      <c r="AF9" s="81">
        <v>218284</v>
      </c>
      <c r="AG9" s="82">
        <f t="shared" ref="AG9:AG72" si="18">IF(AF9&gt;AE9,AF9-AE9,0)</f>
        <v>0</v>
      </c>
      <c r="AH9" s="80">
        <v>315427</v>
      </c>
      <c r="AI9" s="76">
        <f t="shared" si="3"/>
        <v>315427</v>
      </c>
      <c r="AJ9" s="83">
        <v>557124.87799999991</v>
      </c>
      <c r="AK9" s="84" t="str">
        <f t="shared" ref="AK9:AK72" si="19">IF(AJ9&gt;AD9+AG9+AI9,AJ9-SUM(AD9,AG9,AI9),"")</f>
        <v/>
      </c>
      <c r="AL9" s="85">
        <f t="shared" ref="AL9:AL72" si="20">ROUND(SUM(AD9,AG9,AI9,AK9),2)</f>
        <v>597790.18000000005</v>
      </c>
      <c r="AM9" s="86"/>
      <c r="AN9" s="87">
        <f t="shared" ref="AN9:AN72" si="21">ROUND(AL9+V9,2)</f>
        <v>755725.18</v>
      </c>
      <c r="AO9" s="88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1" s="92" customFormat="1" ht="12.75" x14ac:dyDescent="0.2">
      <c r="A10" s="71"/>
      <c r="B10" s="71"/>
      <c r="C10" s="71"/>
      <c r="D10" s="72">
        <v>7</v>
      </c>
      <c r="E10" s="89" t="s">
        <v>51</v>
      </c>
      <c r="F10" s="74">
        <v>189.97739999999999</v>
      </c>
      <c r="G10" s="58">
        <f t="shared" si="4"/>
        <v>719379.82</v>
      </c>
      <c r="H10" s="58">
        <v>219.38630000000001</v>
      </c>
      <c r="I10" s="58">
        <v>63.090799999999994</v>
      </c>
      <c r="J10" s="75">
        <f t="shared" si="5"/>
        <v>0.28760000000000002</v>
      </c>
      <c r="K10" s="58">
        <f t="shared" si="6"/>
        <v>54.637500240000001</v>
      </c>
      <c r="L10" s="58">
        <v>39.509599999999999</v>
      </c>
      <c r="M10" s="58">
        <f t="shared" si="7"/>
        <v>54.64</v>
      </c>
      <c r="N10" s="58">
        <f t="shared" si="8"/>
        <v>103451</v>
      </c>
      <c r="O10" s="58">
        <v>27.025400000000001</v>
      </c>
      <c r="P10" s="58">
        <f t="shared" si="9"/>
        <v>55053.71</v>
      </c>
      <c r="Q10" s="58">
        <v>1.35</v>
      </c>
      <c r="R10" s="58">
        <f t="shared" si="10"/>
        <v>1000.17</v>
      </c>
      <c r="S10" s="58">
        <v>2</v>
      </c>
      <c r="T10" s="58">
        <f t="shared" si="11"/>
        <v>1481.74</v>
      </c>
      <c r="U10" s="76">
        <f t="shared" si="1"/>
        <v>880366.44</v>
      </c>
      <c r="V10" s="160">
        <v>296982</v>
      </c>
      <c r="W10" s="77">
        <f t="shared" si="12"/>
        <v>0.28760000000000002</v>
      </c>
      <c r="X10" s="58">
        <f t="shared" si="13"/>
        <v>19643.080000000002</v>
      </c>
      <c r="Y10" s="78">
        <f t="shared" si="2"/>
        <v>18211.73636463776</v>
      </c>
      <c r="Z10" s="58">
        <v>4761027.8053702237</v>
      </c>
      <c r="AA10" s="76">
        <v>8800.6672928942262</v>
      </c>
      <c r="AB10" s="79" t="str">
        <f t="shared" si="14"/>
        <v>Required</v>
      </c>
      <c r="AC10" s="155" t="str">
        <f t="shared" si="15"/>
        <v>Yes</v>
      </c>
      <c r="AD10" s="152">
        <f t="shared" si="16"/>
        <v>610396.84365753189</v>
      </c>
      <c r="AE10" s="80">
        <f t="shared" si="17"/>
        <v>907378.84365753189</v>
      </c>
      <c r="AF10" s="81">
        <v>410463</v>
      </c>
      <c r="AG10" s="82">
        <f t="shared" si="18"/>
        <v>0</v>
      </c>
      <c r="AH10" s="80">
        <v>283426</v>
      </c>
      <c r="AI10" s="76">
        <f t="shared" si="3"/>
        <v>283426</v>
      </c>
      <c r="AJ10" s="83">
        <v>820963.99849999999</v>
      </c>
      <c r="AK10" s="84" t="str">
        <f t="shared" si="19"/>
        <v/>
      </c>
      <c r="AL10" s="85">
        <f t="shared" si="20"/>
        <v>893822.84</v>
      </c>
      <c r="AM10" s="86"/>
      <c r="AN10" s="87">
        <f t="shared" si="21"/>
        <v>1190804.8400000001</v>
      </c>
      <c r="AO10" s="88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01" s="92" customFormat="1" ht="12.75" x14ac:dyDescent="0.2">
      <c r="A11" s="71"/>
      <c r="B11" s="71"/>
      <c r="C11" s="71"/>
      <c r="D11" s="72">
        <v>9</v>
      </c>
      <c r="E11" s="89" t="s">
        <v>52</v>
      </c>
      <c r="F11" s="74">
        <v>477.45650000000001</v>
      </c>
      <c r="G11" s="58">
        <f t="shared" si="4"/>
        <v>1807965.43</v>
      </c>
      <c r="H11" s="58">
        <v>524.29399999999998</v>
      </c>
      <c r="I11" s="58">
        <v>216.3194</v>
      </c>
      <c r="J11" s="75">
        <f t="shared" si="5"/>
        <v>0.41260000000000002</v>
      </c>
      <c r="K11" s="58">
        <f t="shared" si="6"/>
        <v>196.99855190000002</v>
      </c>
      <c r="L11" s="58">
        <v>149.84909999999999</v>
      </c>
      <c r="M11" s="58">
        <f t="shared" si="7"/>
        <v>197</v>
      </c>
      <c r="N11" s="58">
        <f t="shared" si="8"/>
        <v>372984.04</v>
      </c>
      <c r="O11" s="58">
        <v>110.7492</v>
      </c>
      <c r="P11" s="58">
        <f t="shared" si="9"/>
        <v>225608.3</v>
      </c>
      <c r="Q11" s="58">
        <v>9.4362999999999992</v>
      </c>
      <c r="R11" s="58">
        <f t="shared" si="10"/>
        <v>6991.07</v>
      </c>
      <c r="S11" s="58">
        <v>6.1722000000000001</v>
      </c>
      <c r="T11" s="58">
        <f t="shared" si="11"/>
        <v>4572.8</v>
      </c>
      <c r="U11" s="76">
        <f t="shared" si="1"/>
        <v>2418121.6399999992</v>
      </c>
      <c r="V11" s="160">
        <v>446852</v>
      </c>
      <c r="W11" s="77">
        <f t="shared" si="12"/>
        <v>0.41260000000000002</v>
      </c>
      <c r="X11" s="58">
        <f>IF(V11&gt;U11,0,ROUND(IF(W11&lt;0.12,0,IF(W11&gt;0.48,M11*600,(M11*150)+((W11-0.12)*100)*12.5*M11)),2))</f>
        <v>101602.75</v>
      </c>
      <c r="Y11" s="78">
        <f t="shared" si="2"/>
        <v>94199.203837799316</v>
      </c>
      <c r="Z11" s="58">
        <v>1896063.4451454773</v>
      </c>
      <c r="AA11" s="76">
        <v>105101.8151698243</v>
      </c>
      <c r="AB11" s="79" t="str">
        <f t="shared" si="14"/>
        <v>Required</v>
      </c>
      <c r="AC11" s="155" t="str">
        <f t="shared" si="15"/>
        <v>Yes</v>
      </c>
      <c r="AD11" s="152">
        <f t="shared" si="16"/>
        <v>2170570.6590076229</v>
      </c>
      <c r="AE11" s="80">
        <f t="shared" si="17"/>
        <v>2617422.6590076229</v>
      </c>
      <c r="AF11" s="81">
        <v>617600</v>
      </c>
      <c r="AG11" s="82">
        <f t="shared" si="18"/>
        <v>0</v>
      </c>
      <c r="AH11" s="80">
        <v>2229085</v>
      </c>
      <c r="AI11" s="76">
        <f t="shared" si="3"/>
        <v>2229085</v>
      </c>
      <c r="AJ11" s="83">
        <v>4064344.4729999998</v>
      </c>
      <c r="AK11" s="84" t="str">
        <f t="shared" si="19"/>
        <v/>
      </c>
      <c r="AL11" s="85">
        <f t="shared" si="20"/>
        <v>4399655.66</v>
      </c>
      <c r="AM11" s="86"/>
      <c r="AN11" s="87">
        <f t="shared" si="21"/>
        <v>4846507.66</v>
      </c>
      <c r="AO11" s="88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s="92" customFormat="1" ht="12.75" x14ac:dyDescent="0.2">
      <c r="A12" s="71"/>
      <c r="B12" s="71"/>
      <c r="C12" s="71"/>
      <c r="D12" s="72">
        <v>11</v>
      </c>
      <c r="E12" s="89" t="s">
        <v>53</v>
      </c>
      <c r="F12" s="74">
        <v>190.43940000000001</v>
      </c>
      <c r="G12" s="58">
        <f t="shared" si="4"/>
        <v>721129.26</v>
      </c>
      <c r="H12" s="58">
        <v>202.35649999999998</v>
      </c>
      <c r="I12" s="58">
        <v>85.173699999999997</v>
      </c>
      <c r="J12" s="75">
        <f t="shared" si="5"/>
        <v>0.4209</v>
      </c>
      <c r="K12" s="58">
        <f t="shared" si="6"/>
        <v>80.155943460000003</v>
      </c>
      <c r="L12" s="58">
        <v>60.288200000000003</v>
      </c>
      <c r="M12" s="58">
        <f t="shared" si="7"/>
        <v>80.16</v>
      </c>
      <c r="N12" s="58">
        <f t="shared" si="8"/>
        <v>151768.53</v>
      </c>
      <c r="O12" s="58">
        <v>37.832900000000002</v>
      </c>
      <c r="P12" s="58">
        <f t="shared" si="9"/>
        <v>77069.78</v>
      </c>
      <c r="Q12" s="58">
        <v>0</v>
      </c>
      <c r="R12" s="58">
        <f t="shared" si="10"/>
        <v>0</v>
      </c>
      <c r="S12" s="58">
        <v>3</v>
      </c>
      <c r="T12" s="58">
        <f t="shared" si="11"/>
        <v>2222.61</v>
      </c>
      <c r="U12" s="76">
        <f t="shared" si="1"/>
        <v>952190.18</v>
      </c>
      <c r="V12" s="160">
        <v>234355</v>
      </c>
      <c r="W12" s="77">
        <f t="shared" si="12"/>
        <v>0.4209</v>
      </c>
      <c r="X12" s="58">
        <f t="shared" si="13"/>
        <v>42174.18</v>
      </c>
      <c r="Y12" s="78">
        <f t="shared" si="2"/>
        <v>39101.04971087927</v>
      </c>
      <c r="Z12" s="58">
        <v>2435756.2471830589</v>
      </c>
      <c r="AA12" s="76">
        <v>37142.271299354776</v>
      </c>
      <c r="AB12" s="79" t="str">
        <f t="shared" si="14"/>
        <v>Required</v>
      </c>
      <c r="AC12" s="155" t="str">
        <f t="shared" si="15"/>
        <v>Yes</v>
      </c>
      <c r="AD12" s="152">
        <f t="shared" si="16"/>
        <v>794078.501010234</v>
      </c>
      <c r="AE12" s="80">
        <f t="shared" si="17"/>
        <v>1028433.501010234</v>
      </c>
      <c r="AF12" s="81">
        <v>323906</v>
      </c>
      <c r="AG12" s="82">
        <f t="shared" si="18"/>
        <v>0</v>
      </c>
      <c r="AH12" s="80">
        <v>721271</v>
      </c>
      <c r="AI12" s="76">
        <f t="shared" si="3"/>
        <v>721271</v>
      </c>
      <c r="AJ12" s="83">
        <v>1404094.8795</v>
      </c>
      <c r="AK12" s="84" t="str">
        <f t="shared" si="19"/>
        <v/>
      </c>
      <c r="AL12" s="85">
        <f t="shared" si="20"/>
        <v>1515349.5</v>
      </c>
      <c r="AM12" s="86"/>
      <c r="AN12" s="87">
        <f t="shared" si="21"/>
        <v>1749704.5</v>
      </c>
      <c r="AO12" s="88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</row>
    <row r="13" spans="1:101" s="92" customFormat="1" ht="12.75" x14ac:dyDescent="0.2">
      <c r="A13" s="71"/>
      <c r="B13" s="71"/>
      <c r="C13" s="71"/>
      <c r="D13" s="72">
        <v>15</v>
      </c>
      <c r="E13" s="89" t="s">
        <v>54</v>
      </c>
      <c r="F13" s="74">
        <v>590.08169999999996</v>
      </c>
      <c r="G13" s="58">
        <f t="shared" si="4"/>
        <v>2234438.77</v>
      </c>
      <c r="H13" s="58">
        <v>617.08510000000001</v>
      </c>
      <c r="I13" s="58">
        <v>143.22050000000002</v>
      </c>
      <c r="J13" s="75">
        <f t="shared" si="5"/>
        <v>0.2321</v>
      </c>
      <c r="K13" s="58">
        <f t="shared" si="6"/>
        <v>136.95796256999998</v>
      </c>
      <c r="L13" s="58">
        <v>123.88279999999999</v>
      </c>
      <c r="M13" s="58">
        <f t="shared" si="7"/>
        <v>136.96</v>
      </c>
      <c r="N13" s="58">
        <f t="shared" si="8"/>
        <v>259309.11</v>
      </c>
      <c r="O13" s="58">
        <v>130.2766</v>
      </c>
      <c r="P13" s="58">
        <f t="shared" si="9"/>
        <v>265387.76</v>
      </c>
      <c r="Q13" s="58">
        <v>0</v>
      </c>
      <c r="R13" s="58">
        <f t="shared" si="10"/>
        <v>0</v>
      </c>
      <c r="S13" s="58">
        <v>15.994400000000001</v>
      </c>
      <c r="T13" s="58">
        <f t="shared" si="11"/>
        <v>11849.77</v>
      </c>
      <c r="U13" s="76">
        <f t="shared" si="1"/>
        <v>2770985.4099999997</v>
      </c>
      <c r="V13" s="160">
        <v>2686142</v>
      </c>
      <c r="W13" s="77">
        <f t="shared" si="12"/>
        <v>0.2321</v>
      </c>
      <c r="X13" s="58">
        <f t="shared" si="13"/>
        <v>39735.519999999997</v>
      </c>
      <c r="Y13" s="78">
        <f t="shared" si="2"/>
        <v>36840.088955081934</v>
      </c>
      <c r="Z13" s="58">
        <v>16029767.775301913</v>
      </c>
      <c r="AA13" s="76">
        <v>0</v>
      </c>
      <c r="AB13" s="79" t="str">
        <f t="shared" si="14"/>
        <v/>
      </c>
      <c r="AC13" s="155" t="str">
        <f t="shared" si="15"/>
        <v>N/A</v>
      </c>
      <c r="AD13" s="152">
        <f t="shared" si="16"/>
        <v>121683.49895508162</v>
      </c>
      <c r="AE13" s="80">
        <f>AD13+V13</f>
        <v>2807825.4989550817</v>
      </c>
      <c r="AF13" s="81">
        <v>3712554</v>
      </c>
      <c r="AG13" s="82">
        <f>IF(AF13&gt;AE13,AF13-AE13,0)</f>
        <v>904728.50104491832</v>
      </c>
      <c r="AH13" s="80">
        <v>0</v>
      </c>
      <c r="AI13" s="76">
        <f t="shared" si="3"/>
        <v>0</v>
      </c>
      <c r="AJ13" s="83">
        <v>975091.39999999991</v>
      </c>
      <c r="AK13" s="84" t="str">
        <f t="shared" si="19"/>
        <v/>
      </c>
      <c r="AL13" s="85">
        <f t="shared" si="20"/>
        <v>1026412</v>
      </c>
      <c r="AM13" s="86"/>
      <c r="AN13" s="87">
        <f t="shared" si="21"/>
        <v>3712554</v>
      </c>
      <c r="AO13" s="8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</row>
    <row r="14" spans="1:101" s="92" customFormat="1" ht="12.75" x14ac:dyDescent="0.2">
      <c r="A14" s="71"/>
      <c r="B14" s="71"/>
      <c r="C14" s="71"/>
      <c r="D14" s="72">
        <v>17</v>
      </c>
      <c r="E14" s="89" t="s">
        <v>55</v>
      </c>
      <c r="F14" s="74">
        <v>1805.8878999999999</v>
      </c>
      <c r="G14" s="58">
        <f t="shared" si="4"/>
        <v>6838283.4800000004</v>
      </c>
      <c r="H14" s="58">
        <v>1828.9440999999999</v>
      </c>
      <c r="I14" s="58">
        <v>97.097300000000004</v>
      </c>
      <c r="J14" s="75">
        <f t="shared" si="5"/>
        <v>5.3100000000000001E-2</v>
      </c>
      <c r="K14" s="58">
        <f t="shared" si="6"/>
        <v>95.892647490000002</v>
      </c>
      <c r="L14" s="58">
        <v>98.374799999999993</v>
      </c>
      <c r="M14" s="58">
        <f t="shared" si="7"/>
        <v>98.37</v>
      </c>
      <c r="N14" s="58">
        <f t="shared" si="8"/>
        <v>186245.89</v>
      </c>
      <c r="O14" s="58">
        <v>290.22589999999997</v>
      </c>
      <c r="P14" s="58">
        <f t="shared" si="9"/>
        <v>591222.07999999996</v>
      </c>
      <c r="Q14" s="58">
        <v>12.9383</v>
      </c>
      <c r="R14" s="58">
        <f t="shared" si="10"/>
        <v>9585.6</v>
      </c>
      <c r="S14" s="58">
        <v>30.270099999999999</v>
      </c>
      <c r="T14" s="58">
        <f t="shared" si="11"/>
        <v>22426.21</v>
      </c>
      <c r="U14" s="76">
        <f t="shared" si="1"/>
        <v>7647763.2599999998</v>
      </c>
      <c r="V14" s="160">
        <v>2684927</v>
      </c>
      <c r="W14" s="77">
        <f t="shared" si="12"/>
        <v>5.45E-2</v>
      </c>
      <c r="X14" s="58">
        <f t="shared" si="13"/>
        <v>0</v>
      </c>
      <c r="Y14" s="78">
        <f t="shared" si="2"/>
        <v>0</v>
      </c>
      <c r="Z14" s="58">
        <v>22796740.890618276</v>
      </c>
      <c r="AA14" s="76">
        <v>0</v>
      </c>
      <c r="AB14" s="79" t="str">
        <f t="shared" si="14"/>
        <v/>
      </c>
      <c r="AC14" s="155" t="str">
        <f t="shared" si="15"/>
        <v>N/A</v>
      </c>
      <c r="AD14" s="152">
        <f t="shared" si="16"/>
        <v>4962836.26</v>
      </c>
      <c r="AE14" s="80">
        <f t="shared" si="17"/>
        <v>7647763.2599999998</v>
      </c>
      <c r="AF14" s="81">
        <v>3710874</v>
      </c>
      <c r="AG14" s="82">
        <f t="shared" si="18"/>
        <v>0</v>
      </c>
      <c r="AH14" s="80">
        <v>0</v>
      </c>
      <c r="AI14" s="76">
        <f t="shared" si="3"/>
        <v>0</v>
      </c>
      <c r="AJ14" s="83">
        <v>4785560.6469999999</v>
      </c>
      <c r="AK14" s="84" t="str">
        <f t="shared" si="19"/>
        <v/>
      </c>
      <c r="AL14" s="85">
        <f t="shared" si="20"/>
        <v>4962836.26</v>
      </c>
      <c r="AM14" s="86"/>
      <c r="AN14" s="87">
        <f t="shared" si="21"/>
        <v>7647763.2599999998</v>
      </c>
      <c r="AO14" s="88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</row>
    <row r="15" spans="1:101" s="92" customFormat="1" ht="12.75" x14ac:dyDescent="0.2">
      <c r="A15" s="71"/>
      <c r="B15" s="71"/>
      <c r="C15" s="71"/>
      <c r="D15" s="72">
        <v>19</v>
      </c>
      <c r="E15" s="89" t="s">
        <v>56</v>
      </c>
      <c r="F15" s="74">
        <v>292.51979999999998</v>
      </c>
      <c r="G15" s="58">
        <f t="shared" si="4"/>
        <v>1107673.03</v>
      </c>
      <c r="H15" s="58">
        <v>309.45740000000001</v>
      </c>
      <c r="I15" s="58">
        <v>101.62649999999999</v>
      </c>
      <c r="J15" s="75">
        <f t="shared" si="5"/>
        <v>0.32840000000000003</v>
      </c>
      <c r="K15" s="58">
        <f t="shared" si="6"/>
        <v>96.063502319999998</v>
      </c>
      <c r="L15" s="58">
        <v>63.594799999999999</v>
      </c>
      <c r="M15" s="58">
        <f t="shared" si="7"/>
        <v>96.06</v>
      </c>
      <c r="N15" s="58">
        <f t="shared" si="8"/>
        <v>181872.32</v>
      </c>
      <c r="O15" s="58">
        <v>68.392200000000003</v>
      </c>
      <c r="P15" s="58">
        <f t="shared" si="9"/>
        <v>139322.43</v>
      </c>
      <c r="Q15" s="58">
        <v>0</v>
      </c>
      <c r="R15" s="58">
        <f t="shared" si="10"/>
        <v>0</v>
      </c>
      <c r="S15" s="58">
        <v>1</v>
      </c>
      <c r="T15" s="58">
        <f t="shared" si="11"/>
        <v>740.87</v>
      </c>
      <c r="U15" s="76">
        <f t="shared" si="1"/>
        <v>1429608.6500000001</v>
      </c>
      <c r="V15" s="160">
        <v>380118</v>
      </c>
      <c r="W15" s="77">
        <f t="shared" si="12"/>
        <v>0.32840000000000003</v>
      </c>
      <c r="X15" s="58">
        <f t="shared" si="13"/>
        <v>39432.629999999997</v>
      </c>
      <c r="Y15" s="78">
        <f t="shared" si="2"/>
        <v>36559.269815339838</v>
      </c>
      <c r="Z15" s="58">
        <v>3459148.2103536124</v>
      </c>
      <c r="AA15" s="76">
        <v>31729.648978746154</v>
      </c>
      <c r="AB15" s="79" t="str">
        <f t="shared" si="14"/>
        <v>Required</v>
      </c>
      <c r="AC15" s="155" t="str">
        <f t="shared" si="15"/>
        <v>Yes</v>
      </c>
      <c r="AD15" s="152">
        <f t="shared" si="16"/>
        <v>1117779.5687940863</v>
      </c>
      <c r="AE15" s="80">
        <f t="shared" si="17"/>
        <v>1497897.5687940863</v>
      </c>
      <c r="AF15" s="81">
        <v>525366</v>
      </c>
      <c r="AG15" s="82">
        <f t="shared" si="18"/>
        <v>0</v>
      </c>
      <c r="AH15" s="80">
        <v>212449</v>
      </c>
      <c r="AI15" s="76">
        <f t="shared" si="3"/>
        <v>212449</v>
      </c>
      <c r="AJ15" s="83">
        <v>1257597.4694999999</v>
      </c>
      <c r="AK15" s="84" t="str">
        <f t="shared" si="19"/>
        <v/>
      </c>
      <c r="AL15" s="85">
        <f t="shared" si="20"/>
        <v>1330228.57</v>
      </c>
      <c r="AM15" s="86"/>
      <c r="AN15" s="87">
        <f t="shared" si="21"/>
        <v>1710346.57</v>
      </c>
      <c r="AO15" s="88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1" s="92" customFormat="1" ht="12.75" x14ac:dyDescent="0.2">
      <c r="A16" s="71"/>
      <c r="B16" s="71"/>
      <c r="C16" s="71"/>
      <c r="D16" s="72">
        <v>21</v>
      </c>
      <c r="E16" s="89" t="s">
        <v>57</v>
      </c>
      <c r="F16" s="74">
        <v>292.84739999999999</v>
      </c>
      <c r="G16" s="58">
        <f t="shared" si="4"/>
        <v>1108913.54</v>
      </c>
      <c r="H16" s="58">
        <v>305.57690000000002</v>
      </c>
      <c r="I16" s="58">
        <v>102.9803</v>
      </c>
      <c r="J16" s="75">
        <f t="shared" si="5"/>
        <v>0.33700000000000002</v>
      </c>
      <c r="K16" s="58">
        <f t="shared" si="6"/>
        <v>98.689573800000005</v>
      </c>
      <c r="L16" s="58">
        <v>85.5822</v>
      </c>
      <c r="M16" s="58">
        <f t="shared" si="7"/>
        <v>98.69</v>
      </c>
      <c r="N16" s="58">
        <f t="shared" si="8"/>
        <v>186851.75</v>
      </c>
      <c r="O16" s="58">
        <v>74.349800000000002</v>
      </c>
      <c r="P16" s="58">
        <f t="shared" si="9"/>
        <v>151458.72</v>
      </c>
      <c r="Q16" s="58">
        <v>2</v>
      </c>
      <c r="R16" s="58">
        <f t="shared" si="10"/>
        <v>1481.74</v>
      </c>
      <c r="S16" s="58">
        <v>6</v>
      </c>
      <c r="T16" s="58">
        <f t="shared" si="11"/>
        <v>4445.22</v>
      </c>
      <c r="U16" s="76">
        <f t="shared" si="1"/>
        <v>1453150.97</v>
      </c>
      <c r="V16" s="160">
        <v>355344</v>
      </c>
      <c r="W16" s="77">
        <f t="shared" si="12"/>
        <v>0.33700000000000002</v>
      </c>
      <c r="X16" s="58">
        <f t="shared" si="13"/>
        <v>41573.160000000003</v>
      </c>
      <c r="Y16" s="78">
        <f t="shared" si="2"/>
        <v>38543.824581730762</v>
      </c>
      <c r="Z16" s="58">
        <v>3034531.1285639373</v>
      </c>
      <c r="AA16" s="76">
        <v>38046.07597986325</v>
      </c>
      <c r="AB16" s="79" t="str">
        <f t="shared" si="14"/>
        <v>Required</v>
      </c>
      <c r="AC16" s="155" t="str">
        <f t="shared" si="15"/>
        <v>Yes</v>
      </c>
      <c r="AD16" s="152">
        <f t="shared" si="16"/>
        <v>1174396.8705615941</v>
      </c>
      <c r="AE16" s="80">
        <f t="shared" si="17"/>
        <v>1529740.8705615941</v>
      </c>
      <c r="AF16" s="81">
        <v>491126</v>
      </c>
      <c r="AG16" s="82">
        <f t="shared" si="18"/>
        <v>0</v>
      </c>
      <c r="AH16" s="80">
        <v>1207389</v>
      </c>
      <c r="AI16" s="76">
        <f t="shared" si="3"/>
        <v>1207389</v>
      </c>
      <c r="AJ16" s="83">
        <v>2255396.9759999998</v>
      </c>
      <c r="AK16" s="84" t="str">
        <f t="shared" si="19"/>
        <v/>
      </c>
      <c r="AL16" s="85">
        <f t="shared" si="20"/>
        <v>2381785.87</v>
      </c>
      <c r="AM16" s="86"/>
      <c r="AN16" s="87">
        <f t="shared" si="21"/>
        <v>2737129.87</v>
      </c>
      <c r="AO16" s="88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101" s="92" customFormat="1" ht="12.75" x14ac:dyDescent="0.2">
      <c r="A17" s="71"/>
      <c r="B17" s="71"/>
      <c r="C17" s="71"/>
      <c r="D17" s="72">
        <v>23</v>
      </c>
      <c r="E17" s="89" t="s">
        <v>58</v>
      </c>
      <c r="F17" s="74">
        <v>217.97069999999999</v>
      </c>
      <c r="G17" s="58">
        <f t="shared" si="4"/>
        <v>825380.93</v>
      </c>
      <c r="H17" s="58">
        <v>217.22300000000001</v>
      </c>
      <c r="I17" s="58">
        <v>85.4512</v>
      </c>
      <c r="J17" s="75">
        <f t="shared" si="5"/>
        <v>0.39340000000000003</v>
      </c>
      <c r="K17" s="58">
        <f t="shared" si="6"/>
        <v>85.749673380000004</v>
      </c>
      <c r="L17" s="58">
        <v>77.308899999999994</v>
      </c>
      <c r="M17" s="58">
        <f t="shared" si="7"/>
        <v>85.75</v>
      </c>
      <c r="N17" s="58">
        <f t="shared" si="8"/>
        <v>162352.19</v>
      </c>
      <c r="O17" s="58">
        <v>35.091700000000003</v>
      </c>
      <c r="P17" s="58">
        <f t="shared" si="9"/>
        <v>71485.649999999994</v>
      </c>
      <c r="Q17" s="58">
        <v>1.3258000000000001</v>
      </c>
      <c r="R17" s="58">
        <f t="shared" si="10"/>
        <v>982.25</v>
      </c>
      <c r="S17" s="58">
        <v>6</v>
      </c>
      <c r="T17" s="58">
        <f t="shared" si="11"/>
        <v>4445.22</v>
      </c>
      <c r="U17" s="76">
        <f t="shared" si="1"/>
        <v>1064646.24</v>
      </c>
      <c r="V17" s="160">
        <v>362653</v>
      </c>
      <c r="W17" s="77">
        <f t="shared" si="12"/>
        <v>0.39340000000000003</v>
      </c>
      <c r="X17" s="58">
        <f t="shared" si="13"/>
        <v>42167.56</v>
      </c>
      <c r="Y17" s="78">
        <f t="shared" si="2"/>
        <v>39094.912094235959</v>
      </c>
      <c r="Z17" s="58">
        <v>3509884.3441688051</v>
      </c>
      <c r="AA17" s="76">
        <v>27758.564273378244</v>
      </c>
      <c r="AB17" s="79" t="str">
        <f t="shared" si="14"/>
        <v>Required</v>
      </c>
      <c r="AC17" s="155" t="str">
        <f t="shared" si="15"/>
        <v>Yes</v>
      </c>
      <c r="AD17" s="152">
        <f t="shared" si="16"/>
        <v>768846.71636761422</v>
      </c>
      <c r="AE17" s="80">
        <f t="shared" si="17"/>
        <v>1131499.7163676142</v>
      </c>
      <c r="AF17" s="81">
        <v>501228</v>
      </c>
      <c r="AG17" s="82">
        <f t="shared" si="18"/>
        <v>0</v>
      </c>
      <c r="AH17" s="80">
        <v>275155</v>
      </c>
      <c r="AI17" s="76">
        <f t="shared" si="3"/>
        <v>275155</v>
      </c>
      <c r="AJ17" s="83">
        <v>994655.09199999995</v>
      </c>
      <c r="AK17" s="84" t="str">
        <f t="shared" si="19"/>
        <v/>
      </c>
      <c r="AL17" s="85">
        <f t="shared" si="20"/>
        <v>1044001.72</v>
      </c>
      <c r="AM17" s="86"/>
      <c r="AN17" s="87">
        <f t="shared" si="21"/>
        <v>1406654.72</v>
      </c>
      <c r="AO17" s="88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</row>
    <row r="18" spans="1:101" s="92" customFormat="1" ht="12.75" x14ac:dyDescent="0.2">
      <c r="A18" s="71"/>
      <c r="B18" s="71"/>
      <c r="C18" s="71"/>
      <c r="D18" s="72">
        <v>27</v>
      </c>
      <c r="E18" s="89" t="s">
        <v>59</v>
      </c>
      <c r="F18" s="74">
        <v>683.05909999999994</v>
      </c>
      <c r="G18" s="58">
        <f t="shared" si="4"/>
        <v>2586512.5699999998</v>
      </c>
      <c r="H18" s="58">
        <v>736.17079999999999</v>
      </c>
      <c r="I18" s="58">
        <v>36.979400000000005</v>
      </c>
      <c r="J18" s="75">
        <f t="shared" si="5"/>
        <v>5.0200000000000002E-2</v>
      </c>
      <c r="K18" s="58">
        <f t="shared" si="6"/>
        <v>34.289566819999997</v>
      </c>
      <c r="L18" s="58">
        <v>18.972200000000001</v>
      </c>
      <c r="M18" s="58">
        <f t="shared" si="7"/>
        <v>34.29</v>
      </c>
      <c r="N18" s="58">
        <f t="shared" si="8"/>
        <v>64921.94</v>
      </c>
      <c r="O18" s="58">
        <v>123.71419999999999</v>
      </c>
      <c r="P18" s="58">
        <f t="shared" si="9"/>
        <v>252019.43</v>
      </c>
      <c r="Q18" s="58">
        <v>2</v>
      </c>
      <c r="R18" s="58">
        <f t="shared" si="10"/>
        <v>1481.74</v>
      </c>
      <c r="S18" s="58">
        <v>20</v>
      </c>
      <c r="T18" s="58">
        <f t="shared" si="11"/>
        <v>14817.4</v>
      </c>
      <c r="U18" s="76">
        <f t="shared" si="1"/>
        <v>2919753.08</v>
      </c>
      <c r="V18" s="160">
        <v>1559609</v>
      </c>
      <c r="W18" s="77">
        <f t="shared" si="12"/>
        <v>5.0200000000000002E-2</v>
      </c>
      <c r="X18" s="58">
        <f t="shared" si="13"/>
        <v>0</v>
      </c>
      <c r="Y18" s="78">
        <f t="shared" si="2"/>
        <v>0</v>
      </c>
      <c r="Z18" s="58">
        <v>37437923.733613297</v>
      </c>
      <c r="AA18" s="76">
        <v>0</v>
      </c>
      <c r="AB18" s="79" t="str">
        <f t="shared" si="14"/>
        <v/>
      </c>
      <c r="AC18" s="155" t="str">
        <f t="shared" si="15"/>
        <v>N/A</v>
      </c>
      <c r="AD18" s="152">
        <f t="shared" si="16"/>
        <v>1360144.08</v>
      </c>
      <c r="AE18" s="80">
        <f t="shared" si="17"/>
        <v>2919753.08</v>
      </c>
      <c r="AF18" s="81">
        <v>2155557</v>
      </c>
      <c r="AG18" s="82">
        <f t="shared" si="18"/>
        <v>0</v>
      </c>
      <c r="AH18" s="80">
        <v>0</v>
      </c>
      <c r="AI18" s="76">
        <f t="shared" si="3"/>
        <v>0</v>
      </c>
      <c r="AJ18" s="83">
        <v>1305834.679</v>
      </c>
      <c r="AK18" s="84" t="str">
        <f t="shared" si="19"/>
        <v/>
      </c>
      <c r="AL18" s="85">
        <f t="shared" si="20"/>
        <v>1360144.08</v>
      </c>
      <c r="AM18" s="86"/>
      <c r="AN18" s="87">
        <f t="shared" si="21"/>
        <v>2919753.08</v>
      </c>
      <c r="AO18" s="88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</row>
    <row r="19" spans="1:101" s="92" customFormat="1" ht="12.75" x14ac:dyDescent="0.2">
      <c r="A19" s="71"/>
      <c r="B19" s="71"/>
      <c r="C19" s="71"/>
      <c r="D19" s="72">
        <v>29</v>
      </c>
      <c r="E19" s="89" t="s">
        <v>60</v>
      </c>
      <c r="F19" s="74">
        <v>913.8039</v>
      </c>
      <c r="G19" s="58">
        <f t="shared" si="4"/>
        <v>3460264.68</v>
      </c>
      <c r="H19" s="58">
        <v>918.86340000000007</v>
      </c>
      <c r="I19" s="58">
        <v>49.205800000000004</v>
      </c>
      <c r="J19" s="75">
        <f t="shared" si="5"/>
        <v>5.3600000000000002E-2</v>
      </c>
      <c r="K19" s="58">
        <f t="shared" si="6"/>
        <v>48.979889040000003</v>
      </c>
      <c r="L19" s="58">
        <v>46.338799999999999</v>
      </c>
      <c r="M19" s="58">
        <f t="shared" si="7"/>
        <v>48.98</v>
      </c>
      <c r="N19" s="58">
        <f t="shared" si="8"/>
        <v>92734.81</v>
      </c>
      <c r="O19" s="58">
        <v>125.9417</v>
      </c>
      <c r="P19" s="58">
        <f t="shared" si="9"/>
        <v>256557.1</v>
      </c>
      <c r="Q19" s="58">
        <v>7.9649999999999999</v>
      </c>
      <c r="R19" s="58">
        <f t="shared" si="10"/>
        <v>5901.03</v>
      </c>
      <c r="S19" s="58">
        <v>26.891999999999999</v>
      </c>
      <c r="T19" s="58">
        <f t="shared" si="11"/>
        <v>19923.48</v>
      </c>
      <c r="U19" s="76">
        <f t="shared" si="1"/>
        <v>3835381.1</v>
      </c>
      <c r="V19" s="160">
        <v>1195274</v>
      </c>
      <c r="W19" s="77">
        <f t="shared" si="12"/>
        <v>5.3600000000000002E-2</v>
      </c>
      <c r="X19" s="58">
        <f t="shared" si="13"/>
        <v>0</v>
      </c>
      <c r="Y19" s="78">
        <f t="shared" si="2"/>
        <v>0</v>
      </c>
      <c r="Z19" s="58">
        <v>19773438.294076726</v>
      </c>
      <c r="AA19" s="76">
        <v>0</v>
      </c>
      <c r="AB19" s="79" t="str">
        <f t="shared" si="14"/>
        <v/>
      </c>
      <c r="AC19" s="155" t="str">
        <f t="shared" si="15"/>
        <v>N/A</v>
      </c>
      <c r="AD19" s="152">
        <f t="shared" si="16"/>
        <v>2640107.1</v>
      </c>
      <c r="AE19" s="80">
        <f t="shared" si="17"/>
        <v>3835381.1</v>
      </c>
      <c r="AF19" s="81">
        <v>1652005</v>
      </c>
      <c r="AG19" s="82">
        <f t="shared" si="18"/>
        <v>0</v>
      </c>
      <c r="AH19" s="80">
        <v>69205</v>
      </c>
      <c r="AI19" s="76">
        <f t="shared" si="3"/>
        <v>69205</v>
      </c>
      <c r="AJ19" s="83">
        <v>2450649.2884999998</v>
      </c>
      <c r="AK19" s="84" t="str">
        <f t="shared" si="19"/>
        <v/>
      </c>
      <c r="AL19" s="85">
        <f t="shared" si="20"/>
        <v>2709312.1</v>
      </c>
      <c r="AM19" s="86"/>
      <c r="AN19" s="87">
        <f t="shared" si="21"/>
        <v>3904586.1</v>
      </c>
      <c r="AO19" s="88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</row>
    <row r="20" spans="1:101" s="92" customFormat="1" ht="12.75" x14ac:dyDescent="0.2">
      <c r="A20" s="71"/>
      <c r="B20" s="71"/>
      <c r="C20" s="71"/>
      <c r="D20" s="72">
        <v>31</v>
      </c>
      <c r="E20" s="89" t="s">
        <v>61</v>
      </c>
      <c r="F20" s="74">
        <v>666.85199999999998</v>
      </c>
      <c r="G20" s="58">
        <f t="shared" si="4"/>
        <v>2525141.79</v>
      </c>
      <c r="H20" s="58">
        <v>686.57979999999998</v>
      </c>
      <c r="I20" s="58">
        <v>189.23989999999998</v>
      </c>
      <c r="J20" s="75">
        <f t="shared" si="5"/>
        <v>0.27560000000000001</v>
      </c>
      <c r="K20" s="58">
        <f t="shared" si="6"/>
        <v>183.78441119999999</v>
      </c>
      <c r="L20" s="58">
        <v>162.19409999999999</v>
      </c>
      <c r="M20" s="58">
        <f t="shared" si="7"/>
        <v>183.78</v>
      </c>
      <c r="N20" s="58">
        <f t="shared" si="8"/>
        <v>347954.35</v>
      </c>
      <c r="O20" s="58">
        <v>142.36110000000002</v>
      </c>
      <c r="P20" s="58">
        <f t="shared" si="9"/>
        <v>290005.21999999997</v>
      </c>
      <c r="Q20" s="58">
        <v>0</v>
      </c>
      <c r="R20" s="58">
        <f t="shared" si="10"/>
        <v>0</v>
      </c>
      <c r="S20" s="58">
        <v>15.989000000000001</v>
      </c>
      <c r="T20" s="58">
        <f t="shared" si="11"/>
        <v>11845.77</v>
      </c>
      <c r="U20" s="76">
        <f t="shared" si="1"/>
        <v>3174947.1300000004</v>
      </c>
      <c r="V20" s="160">
        <v>846333</v>
      </c>
      <c r="W20" s="77">
        <f t="shared" si="12"/>
        <v>0.27560000000000001</v>
      </c>
      <c r="X20" s="58">
        <f t="shared" si="13"/>
        <v>63312.21</v>
      </c>
      <c r="Y20" s="78">
        <f t="shared" si="2"/>
        <v>58698.802691970006</v>
      </c>
      <c r="Z20" s="58">
        <v>3808183.7085243985</v>
      </c>
      <c r="AA20" s="76">
        <v>52365.559746160186</v>
      </c>
      <c r="AB20" s="79" t="str">
        <f t="shared" si="14"/>
        <v>Required</v>
      </c>
      <c r="AC20" s="155" t="str">
        <f t="shared" si="15"/>
        <v>Yes</v>
      </c>
      <c r="AD20" s="152">
        <f t="shared" si="16"/>
        <v>2439678.4924381305</v>
      </c>
      <c r="AE20" s="80">
        <f t="shared" si="17"/>
        <v>3286011.4924381305</v>
      </c>
      <c r="AF20" s="81">
        <v>1169728</v>
      </c>
      <c r="AG20" s="82">
        <f t="shared" si="18"/>
        <v>0</v>
      </c>
      <c r="AH20" s="80">
        <v>888419</v>
      </c>
      <c r="AI20" s="76">
        <f t="shared" si="3"/>
        <v>888419</v>
      </c>
      <c r="AJ20" s="83">
        <v>3152508.9939999999</v>
      </c>
      <c r="AK20" s="84" t="str">
        <f t="shared" si="19"/>
        <v/>
      </c>
      <c r="AL20" s="85">
        <f t="shared" si="20"/>
        <v>3328097.49</v>
      </c>
      <c r="AM20" s="86"/>
      <c r="AN20" s="87">
        <f t="shared" si="21"/>
        <v>4174430.49</v>
      </c>
      <c r="AO20" s="88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</row>
    <row r="21" spans="1:101" s="92" customFormat="1" ht="12.75" x14ac:dyDescent="0.2">
      <c r="A21" s="71"/>
      <c r="B21" s="71"/>
      <c r="C21" s="71"/>
      <c r="D21" s="72">
        <v>33</v>
      </c>
      <c r="E21" s="89" t="s">
        <v>62</v>
      </c>
      <c r="F21" s="74">
        <v>1387.6148000000001</v>
      </c>
      <c r="G21" s="58">
        <f t="shared" si="4"/>
        <v>5254425.46</v>
      </c>
      <c r="H21" s="58">
        <v>1353.4083000000001</v>
      </c>
      <c r="I21" s="58">
        <v>172.92689999999999</v>
      </c>
      <c r="J21" s="75">
        <f t="shared" si="5"/>
        <v>0.1278</v>
      </c>
      <c r="K21" s="58">
        <f t="shared" si="6"/>
        <v>177.33717143999999</v>
      </c>
      <c r="L21" s="58">
        <v>140.69649999999999</v>
      </c>
      <c r="M21" s="58">
        <f t="shared" si="7"/>
        <v>177.34</v>
      </c>
      <c r="N21" s="58">
        <f t="shared" si="8"/>
        <v>335761.37</v>
      </c>
      <c r="O21" s="58">
        <v>283.53909999999996</v>
      </c>
      <c r="P21" s="58">
        <f t="shared" si="9"/>
        <v>577600.34</v>
      </c>
      <c r="Q21" s="58">
        <v>4.0056000000000003</v>
      </c>
      <c r="R21" s="58">
        <f t="shared" si="10"/>
        <v>2967.63</v>
      </c>
      <c r="S21" s="58">
        <v>28.776599999999998</v>
      </c>
      <c r="T21" s="58">
        <f t="shared" si="11"/>
        <v>21319.72</v>
      </c>
      <c r="U21" s="76">
        <f t="shared" si="1"/>
        <v>6192074.5199999996</v>
      </c>
      <c r="V21" s="160">
        <v>1564779</v>
      </c>
      <c r="W21" s="77">
        <f t="shared" si="12"/>
        <v>0.1278</v>
      </c>
      <c r="X21" s="58">
        <f t="shared" si="13"/>
        <v>28330.07</v>
      </c>
      <c r="Y21" s="78">
        <f t="shared" si="2"/>
        <v>26265.72645591899</v>
      </c>
      <c r="Z21" s="58">
        <v>7300419.3065161835</v>
      </c>
      <c r="AA21" s="76">
        <v>0</v>
      </c>
      <c r="AB21" s="79" t="str">
        <f t="shared" si="14"/>
        <v/>
      </c>
      <c r="AC21" s="155" t="str">
        <f t="shared" si="15"/>
        <v>N/A</v>
      </c>
      <c r="AD21" s="152">
        <f t="shared" si="16"/>
        <v>4653561.246455919</v>
      </c>
      <c r="AE21" s="80">
        <f t="shared" si="17"/>
        <v>6218340.246455919</v>
      </c>
      <c r="AF21" s="81">
        <v>2162702</v>
      </c>
      <c r="AG21" s="82">
        <f t="shared" si="18"/>
        <v>0</v>
      </c>
      <c r="AH21" s="80">
        <v>725476</v>
      </c>
      <c r="AI21" s="76">
        <f t="shared" si="3"/>
        <v>725476</v>
      </c>
      <c r="AJ21" s="83">
        <v>5106147.59</v>
      </c>
      <c r="AK21" s="84" t="str">
        <f t="shared" si="19"/>
        <v/>
      </c>
      <c r="AL21" s="85">
        <f t="shared" si="20"/>
        <v>5379037.25</v>
      </c>
      <c r="AM21" s="86"/>
      <c r="AN21" s="87">
        <f t="shared" si="21"/>
        <v>6943816.25</v>
      </c>
      <c r="AO21" s="88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</row>
    <row r="22" spans="1:101" s="92" customFormat="1" ht="12.75" x14ac:dyDescent="0.2">
      <c r="A22" s="71"/>
      <c r="B22" s="71"/>
      <c r="C22" s="71"/>
      <c r="D22" s="72">
        <v>35</v>
      </c>
      <c r="E22" s="89" t="s">
        <v>63</v>
      </c>
      <c r="F22" s="74">
        <v>226.35729999999998</v>
      </c>
      <c r="G22" s="58">
        <f t="shared" si="4"/>
        <v>857138.13</v>
      </c>
      <c r="H22" s="58">
        <v>253.09559999999999</v>
      </c>
      <c r="I22" s="58">
        <v>76.9435</v>
      </c>
      <c r="J22" s="75">
        <f t="shared" si="5"/>
        <v>0.30399999999999999</v>
      </c>
      <c r="K22" s="58">
        <f t="shared" si="6"/>
        <v>68.812619199999986</v>
      </c>
      <c r="L22" s="58">
        <v>53.365499999999997</v>
      </c>
      <c r="M22" s="58">
        <f t="shared" si="7"/>
        <v>68.81</v>
      </c>
      <c r="N22" s="58">
        <f t="shared" si="8"/>
        <v>130279.35</v>
      </c>
      <c r="O22" s="58">
        <v>44.615499999999997</v>
      </c>
      <c r="P22" s="58">
        <f t="shared" si="9"/>
        <v>90886.68</v>
      </c>
      <c r="Q22" s="58">
        <v>0</v>
      </c>
      <c r="R22" s="58">
        <f t="shared" si="10"/>
        <v>0</v>
      </c>
      <c r="S22" s="58">
        <v>4</v>
      </c>
      <c r="T22" s="58">
        <f t="shared" si="11"/>
        <v>2963.48</v>
      </c>
      <c r="U22" s="76">
        <f t="shared" si="1"/>
        <v>1081267.6399999999</v>
      </c>
      <c r="V22" s="161">
        <v>1733107</v>
      </c>
      <c r="W22" s="77">
        <f t="shared" si="12"/>
        <v>0.30399999999999999</v>
      </c>
      <c r="X22" s="58">
        <f t="shared" si="13"/>
        <v>0</v>
      </c>
      <c r="Y22" s="78">
        <f t="shared" si="2"/>
        <v>0</v>
      </c>
      <c r="Z22" s="58">
        <v>20650781.981448919</v>
      </c>
      <c r="AA22" s="76">
        <v>0</v>
      </c>
      <c r="AB22" s="79" t="str">
        <f t="shared" si="14"/>
        <v/>
      </c>
      <c r="AC22" s="155" t="str">
        <f t="shared" si="15"/>
        <v>N/A</v>
      </c>
      <c r="AD22" s="152">
        <f t="shared" si="16"/>
        <v>0</v>
      </c>
      <c r="AE22" s="80">
        <f t="shared" si="17"/>
        <v>1733107</v>
      </c>
      <c r="AF22" s="81">
        <v>2395351</v>
      </c>
      <c r="AG22" s="82">
        <f t="shared" si="18"/>
        <v>662244</v>
      </c>
      <c r="AH22" s="80">
        <v>18308</v>
      </c>
      <c r="AI22" s="76">
        <f t="shared" si="3"/>
        <v>0</v>
      </c>
      <c r="AJ22" s="83">
        <v>629132.17999999993</v>
      </c>
      <c r="AK22" s="84" t="str">
        <f t="shared" si="19"/>
        <v/>
      </c>
      <c r="AL22" s="85">
        <f t="shared" si="20"/>
        <v>662244</v>
      </c>
      <c r="AM22" s="86"/>
      <c r="AN22" s="87">
        <f t="shared" si="21"/>
        <v>2395351</v>
      </c>
      <c r="AO22" s="88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</row>
    <row r="23" spans="1:101" s="92" customFormat="1" ht="12.75" x14ac:dyDescent="0.2">
      <c r="A23" s="71"/>
      <c r="B23" s="71"/>
      <c r="C23" s="71"/>
      <c r="D23" s="72">
        <v>39</v>
      </c>
      <c r="E23" s="89" t="s">
        <v>64</v>
      </c>
      <c r="F23" s="74">
        <v>125.3288</v>
      </c>
      <c r="G23" s="58">
        <f t="shared" si="4"/>
        <v>474577.55</v>
      </c>
      <c r="H23" s="58">
        <v>134.51409999999998</v>
      </c>
      <c r="I23" s="58">
        <v>35.005200000000002</v>
      </c>
      <c r="J23" s="75">
        <f t="shared" si="5"/>
        <v>0.26019999999999999</v>
      </c>
      <c r="K23" s="58">
        <f t="shared" si="6"/>
        <v>32.610553760000002</v>
      </c>
      <c r="L23" s="58">
        <v>29.455100000000002</v>
      </c>
      <c r="M23" s="58">
        <f t="shared" si="7"/>
        <v>32.61</v>
      </c>
      <c r="N23" s="58">
        <f t="shared" si="8"/>
        <v>61741.17</v>
      </c>
      <c r="O23" s="58">
        <v>19.949400000000001</v>
      </c>
      <c r="P23" s="58">
        <f t="shared" si="9"/>
        <v>40639.120000000003</v>
      </c>
      <c r="Q23" s="58">
        <v>0</v>
      </c>
      <c r="R23" s="58">
        <f t="shared" si="10"/>
        <v>0</v>
      </c>
      <c r="S23" s="58">
        <v>2</v>
      </c>
      <c r="T23" s="58">
        <f t="shared" si="11"/>
        <v>1481.74</v>
      </c>
      <c r="U23" s="76">
        <f t="shared" si="1"/>
        <v>578439.57999999996</v>
      </c>
      <c r="V23" s="160">
        <v>162436</v>
      </c>
      <c r="W23" s="77">
        <f t="shared" si="12"/>
        <v>0.26019999999999999</v>
      </c>
      <c r="X23" s="58">
        <f t="shared" si="13"/>
        <v>10606.4</v>
      </c>
      <c r="Y23" s="78">
        <f t="shared" si="2"/>
        <v>9833.5373361964575</v>
      </c>
      <c r="Z23" s="58">
        <v>4396408.7611354804</v>
      </c>
      <c r="AA23" s="76">
        <v>6798.1043389183578</v>
      </c>
      <c r="AB23" s="79" t="str">
        <f t="shared" si="14"/>
        <v>Required</v>
      </c>
      <c r="AC23" s="155" t="str">
        <f t="shared" si="15"/>
        <v>Yes</v>
      </c>
      <c r="AD23" s="152">
        <f t="shared" si="16"/>
        <v>432635.22167511476</v>
      </c>
      <c r="AE23" s="80">
        <f t="shared" si="17"/>
        <v>595071.22167511471</v>
      </c>
      <c r="AF23" s="81">
        <v>224505</v>
      </c>
      <c r="AG23" s="82">
        <f t="shared" si="18"/>
        <v>0</v>
      </c>
      <c r="AH23" s="80">
        <v>259033</v>
      </c>
      <c r="AI23" s="76">
        <f t="shared" si="3"/>
        <v>259033</v>
      </c>
      <c r="AJ23" s="83">
        <v>633377.96750000003</v>
      </c>
      <c r="AK23" s="84" t="str">
        <f t="shared" si="19"/>
        <v/>
      </c>
      <c r="AL23" s="85">
        <f t="shared" si="20"/>
        <v>691668.22</v>
      </c>
      <c r="AM23" s="86"/>
      <c r="AN23" s="87">
        <f t="shared" si="21"/>
        <v>854104.22</v>
      </c>
      <c r="AO23" s="88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</row>
    <row r="24" spans="1:101" s="92" customFormat="1" ht="12.75" x14ac:dyDescent="0.2">
      <c r="A24" s="71"/>
      <c r="B24" s="71"/>
      <c r="C24" s="71"/>
      <c r="D24" s="72">
        <v>41</v>
      </c>
      <c r="E24" s="89" t="s">
        <v>65</v>
      </c>
      <c r="F24" s="74">
        <v>4094.0996</v>
      </c>
      <c r="G24" s="58">
        <f t="shared" si="4"/>
        <v>15502963.189999999</v>
      </c>
      <c r="H24" s="58">
        <v>4285.9587000000001</v>
      </c>
      <c r="I24" s="58">
        <v>219.31390000000002</v>
      </c>
      <c r="J24" s="75">
        <f t="shared" si="5"/>
        <v>5.1200000000000002E-2</v>
      </c>
      <c r="K24" s="58">
        <f t="shared" si="6"/>
        <v>209.61789952000001</v>
      </c>
      <c r="L24" s="58">
        <v>209.13159999999999</v>
      </c>
      <c r="M24" s="58">
        <f t="shared" si="7"/>
        <v>209.62</v>
      </c>
      <c r="N24" s="58">
        <f t="shared" si="8"/>
        <v>396877.74</v>
      </c>
      <c r="O24" s="58">
        <v>607.33820000000003</v>
      </c>
      <c r="P24" s="58">
        <f t="shared" si="9"/>
        <v>1237214.72</v>
      </c>
      <c r="Q24" s="58">
        <v>66.072599999999994</v>
      </c>
      <c r="R24" s="58">
        <f t="shared" si="10"/>
        <v>48951.21</v>
      </c>
      <c r="S24" s="58">
        <v>50.355899999999998</v>
      </c>
      <c r="T24" s="58">
        <f t="shared" si="11"/>
        <v>37307.18</v>
      </c>
      <c r="U24" s="76">
        <f t="shared" si="1"/>
        <v>17223314.039999999</v>
      </c>
      <c r="V24" s="160">
        <v>5536708</v>
      </c>
      <c r="W24" s="77">
        <f t="shared" si="12"/>
        <v>5.1200000000000002E-2</v>
      </c>
      <c r="X24" s="58">
        <f t="shared" si="13"/>
        <v>0</v>
      </c>
      <c r="Y24" s="78">
        <f t="shared" si="2"/>
        <v>0</v>
      </c>
      <c r="Z24" s="58">
        <v>21821511.188610818</v>
      </c>
      <c r="AA24" s="76">
        <v>0</v>
      </c>
      <c r="AB24" s="79" t="str">
        <f t="shared" si="14"/>
        <v/>
      </c>
      <c r="AC24" s="155" t="str">
        <f t="shared" si="15"/>
        <v>N/A</v>
      </c>
      <c r="AD24" s="152">
        <f t="shared" si="16"/>
        <v>11686606.039999999</v>
      </c>
      <c r="AE24" s="80">
        <f t="shared" si="17"/>
        <v>17223314.039999999</v>
      </c>
      <c r="AF24" s="81">
        <v>7652361</v>
      </c>
      <c r="AG24" s="82">
        <f t="shared" si="18"/>
        <v>0</v>
      </c>
      <c r="AH24" s="80">
        <v>0</v>
      </c>
      <c r="AI24" s="76">
        <f t="shared" si="3"/>
        <v>0</v>
      </c>
      <c r="AJ24" s="83">
        <v>11126420.567499999</v>
      </c>
      <c r="AK24" s="84" t="str">
        <f t="shared" si="19"/>
        <v/>
      </c>
      <c r="AL24" s="85">
        <f t="shared" si="20"/>
        <v>11686606.039999999</v>
      </c>
      <c r="AM24" s="86"/>
      <c r="AN24" s="87">
        <f t="shared" si="21"/>
        <v>17223314.039999999</v>
      </c>
      <c r="AO24" s="88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</row>
    <row r="25" spans="1:101" s="92" customFormat="1" ht="12.75" x14ac:dyDescent="0.2">
      <c r="A25" s="71"/>
      <c r="B25" s="71"/>
      <c r="C25" s="71"/>
      <c r="D25" s="72">
        <v>43</v>
      </c>
      <c r="E25" s="89" t="s">
        <v>66</v>
      </c>
      <c r="F25" s="74">
        <v>966.9215999999999</v>
      </c>
      <c r="G25" s="58">
        <f t="shared" si="4"/>
        <v>3661403.35</v>
      </c>
      <c r="H25" s="58">
        <v>1010.7710000000001</v>
      </c>
      <c r="I25" s="58">
        <v>359.46790000000004</v>
      </c>
      <c r="J25" s="75">
        <f t="shared" si="5"/>
        <v>0.35560000000000003</v>
      </c>
      <c r="K25" s="58">
        <f t="shared" si="6"/>
        <v>343.83732096</v>
      </c>
      <c r="L25" s="58">
        <v>297.3467</v>
      </c>
      <c r="M25" s="58">
        <f t="shared" si="7"/>
        <v>343.84</v>
      </c>
      <c r="N25" s="58">
        <f t="shared" si="8"/>
        <v>650999.15</v>
      </c>
      <c r="O25" s="58">
        <v>189.45779999999999</v>
      </c>
      <c r="P25" s="58">
        <f t="shared" si="9"/>
        <v>385946.38</v>
      </c>
      <c r="Q25" s="58">
        <v>4.5225</v>
      </c>
      <c r="R25" s="58">
        <f t="shared" si="10"/>
        <v>3350.58</v>
      </c>
      <c r="S25" s="58">
        <v>19.104500000000002</v>
      </c>
      <c r="T25" s="58">
        <f t="shared" si="11"/>
        <v>14153.95</v>
      </c>
      <c r="U25" s="76">
        <f t="shared" si="1"/>
        <v>4715853.41</v>
      </c>
      <c r="V25" s="160">
        <v>1054538</v>
      </c>
      <c r="W25" s="77">
        <f t="shared" si="12"/>
        <v>0.35560000000000003</v>
      </c>
      <c r="X25" s="58">
        <f t="shared" si="13"/>
        <v>152836.88</v>
      </c>
      <c r="Y25" s="78">
        <f t="shared" si="2"/>
        <v>141700.02694861381</v>
      </c>
      <c r="Z25" s="58">
        <v>2537613.0772804855</v>
      </c>
      <c r="AA25" s="76">
        <v>154765.92553602409</v>
      </c>
      <c r="AB25" s="79" t="str">
        <f t="shared" si="14"/>
        <v>Required</v>
      </c>
      <c r="AC25" s="155" t="str">
        <f t="shared" si="15"/>
        <v>Yes</v>
      </c>
      <c r="AD25" s="152">
        <f t="shared" si="16"/>
        <v>3957781.3624846381</v>
      </c>
      <c r="AE25" s="80">
        <f t="shared" si="17"/>
        <v>5012319.3624846376</v>
      </c>
      <c r="AF25" s="81">
        <v>1457491</v>
      </c>
      <c r="AG25" s="82">
        <f t="shared" si="18"/>
        <v>0</v>
      </c>
      <c r="AH25" s="80">
        <v>1233780</v>
      </c>
      <c r="AI25" s="76">
        <f t="shared" si="3"/>
        <v>1233780</v>
      </c>
      <c r="AJ25" s="83">
        <v>4805912.8389999997</v>
      </c>
      <c r="AK25" s="84" t="str">
        <f t="shared" si="19"/>
        <v/>
      </c>
      <c r="AL25" s="85">
        <f t="shared" si="20"/>
        <v>5191561.3600000003</v>
      </c>
      <c r="AM25" s="86"/>
      <c r="AN25" s="87">
        <f t="shared" si="21"/>
        <v>6246099.3600000003</v>
      </c>
      <c r="AO25" s="88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</row>
    <row r="26" spans="1:101" s="92" customFormat="1" ht="12.75" x14ac:dyDescent="0.2">
      <c r="A26" s="71"/>
      <c r="B26" s="71"/>
      <c r="C26" s="71"/>
      <c r="D26" s="72">
        <v>45</v>
      </c>
      <c r="E26" s="89" t="s">
        <v>67</v>
      </c>
      <c r="F26" s="74">
        <v>201.3399</v>
      </c>
      <c r="G26" s="58">
        <f t="shared" si="4"/>
        <v>762405.75</v>
      </c>
      <c r="H26" s="58">
        <v>196.92959999999999</v>
      </c>
      <c r="I26" s="58">
        <v>59.5139</v>
      </c>
      <c r="J26" s="75">
        <f t="shared" si="5"/>
        <v>0.30220000000000002</v>
      </c>
      <c r="K26" s="58">
        <f t="shared" si="6"/>
        <v>60.844917780000003</v>
      </c>
      <c r="L26" s="58">
        <v>58.303800000000003</v>
      </c>
      <c r="M26" s="58">
        <f t="shared" si="7"/>
        <v>60.84</v>
      </c>
      <c r="N26" s="58">
        <f t="shared" si="8"/>
        <v>115189.59</v>
      </c>
      <c r="O26" s="58">
        <v>61.117600000000003</v>
      </c>
      <c r="P26" s="58">
        <f t="shared" si="9"/>
        <v>124503.27</v>
      </c>
      <c r="Q26" s="58">
        <v>0</v>
      </c>
      <c r="R26" s="58">
        <f t="shared" si="10"/>
        <v>0</v>
      </c>
      <c r="S26" s="58">
        <v>2</v>
      </c>
      <c r="T26" s="58">
        <f t="shared" si="11"/>
        <v>1481.74</v>
      </c>
      <c r="U26" s="76">
        <f t="shared" si="1"/>
        <v>1003580.35</v>
      </c>
      <c r="V26" s="160">
        <v>181744</v>
      </c>
      <c r="W26" s="77">
        <f t="shared" si="12"/>
        <v>0.30220000000000002</v>
      </c>
      <c r="X26" s="58">
        <f t="shared" si="13"/>
        <v>22982.31</v>
      </c>
      <c r="Y26" s="78">
        <f t="shared" si="2"/>
        <v>21307.644767031339</v>
      </c>
      <c r="Z26" s="58">
        <v>2496489.8412487837</v>
      </c>
      <c r="AA26" s="76">
        <v>27709.962547595118</v>
      </c>
      <c r="AB26" s="79" t="str">
        <f t="shared" si="14"/>
        <v>Required</v>
      </c>
      <c r="AC26" s="155" t="str">
        <f t="shared" si="15"/>
        <v>Yes</v>
      </c>
      <c r="AD26" s="152">
        <f t="shared" si="16"/>
        <v>870853.95731462643</v>
      </c>
      <c r="AE26" s="80">
        <f t="shared" si="17"/>
        <v>1052597.9573146263</v>
      </c>
      <c r="AF26" s="81">
        <v>251191</v>
      </c>
      <c r="AG26" s="82">
        <f t="shared" si="18"/>
        <v>0</v>
      </c>
      <c r="AH26" s="80">
        <v>489829</v>
      </c>
      <c r="AI26" s="76">
        <f t="shared" si="3"/>
        <v>489829</v>
      </c>
      <c r="AJ26" s="83">
        <v>1276290.9140000001</v>
      </c>
      <c r="AK26" s="84" t="str">
        <f t="shared" si="19"/>
        <v/>
      </c>
      <c r="AL26" s="85">
        <f t="shared" si="20"/>
        <v>1360682.96</v>
      </c>
      <c r="AM26" s="86"/>
      <c r="AN26" s="87">
        <f t="shared" si="21"/>
        <v>1542426.96</v>
      </c>
      <c r="AO26" s="88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</row>
    <row r="27" spans="1:101" s="92" customFormat="1" ht="12.75" x14ac:dyDescent="0.2">
      <c r="A27" s="71"/>
      <c r="B27" s="71"/>
      <c r="C27" s="71"/>
      <c r="D27" s="72">
        <v>47</v>
      </c>
      <c r="E27" s="89" t="s">
        <v>68</v>
      </c>
      <c r="F27" s="74">
        <v>24.379799999999999</v>
      </c>
      <c r="G27" s="58">
        <f t="shared" si="4"/>
        <v>92318.01</v>
      </c>
      <c r="H27" s="58">
        <v>27.843599999999999</v>
      </c>
      <c r="I27" s="58">
        <v>8.5457000000000001</v>
      </c>
      <c r="J27" s="75">
        <f t="shared" si="5"/>
        <v>0.30690000000000001</v>
      </c>
      <c r="K27" s="58">
        <f t="shared" si="6"/>
        <v>7.4821606200000002</v>
      </c>
      <c r="L27" s="58">
        <v>6.2644000000000002</v>
      </c>
      <c r="M27" s="58">
        <f t="shared" si="7"/>
        <v>7.48</v>
      </c>
      <c r="N27" s="58">
        <f t="shared" si="8"/>
        <v>14162.03</v>
      </c>
      <c r="O27" s="58">
        <v>8</v>
      </c>
      <c r="P27" s="58">
        <f t="shared" si="9"/>
        <v>16296.88</v>
      </c>
      <c r="Q27" s="58">
        <v>0</v>
      </c>
      <c r="R27" s="58">
        <f t="shared" si="10"/>
        <v>0</v>
      </c>
      <c r="S27" s="58">
        <v>1</v>
      </c>
      <c r="T27" s="58">
        <f t="shared" si="11"/>
        <v>740.87</v>
      </c>
      <c r="U27" s="76">
        <f t="shared" si="1"/>
        <v>123517.79</v>
      </c>
      <c r="V27" s="160">
        <v>33500</v>
      </c>
      <c r="W27" s="77">
        <f t="shared" si="12"/>
        <v>0.30680000000000002</v>
      </c>
      <c r="X27" s="58">
        <f t="shared" si="13"/>
        <v>2868.58</v>
      </c>
      <c r="Y27" s="78">
        <f t="shared" si="2"/>
        <v>2659.5535272916763</v>
      </c>
      <c r="Z27" s="58">
        <v>3686794.099935601</v>
      </c>
      <c r="AA27" s="76">
        <v>2249.3614172226216</v>
      </c>
      <c r="AB27" s="79" t="str">
        <f t="shared" si="14"/>
        <v>Required</v>
      </c>
      <c r="AC27" s="155" t="str">
        <f t="shared" si="15"/>
        <v>Yes</v>
      </c>
      <c r="AD27" s="152">
        <f t="shared" si="16"/>
        <v>94926.704944514291</v>
      </c>
      <c r="AE27" s="80">
        <f t="shared" si="17"/>
        <v>128426.70494451429</v>
      </c>
      <c r="AF27" s="81">
        <v>46301</v>
      </c>
      <c r="AG27" s="82">
        <f t="shared" si="18"/>
        <v>0</v>
      </c>
      <c r="AH27" s="80">
        <v>59781</v>
      </c>
      <c r="AI27" s="76">
        <f t="shared" si="3"/>
        <v>59781</v>
      </c>
      <c r="AJ27" s="83">
        <v>152963.23349999997</v>
      </c>
      <c r="AK27" s="84" t="str">
        <f t="shared" si="19"/>
        <v/>
      </c>
      <c r="AL27" s="85">
        <f t="shared" si="20"/>
        <v>154707.70000000001</v>
      </c>
      <c r="AM27" s="86"/>
      <c r="AN27" s="87">
        <f t="shared" si="21"/>
        <v>188207.7</v>
      </c>
      <c r="AO27" s="88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</row>
    <row r="28" spans="1:101" s="92" customFormat="1" ht="12.75" x14ac:dyDescent="0.2">
      <c r="A28" s="71"/>
      <c r="B28" s="71"/>
      <c r="C28" s="71"/>
      <c r="D28" s="72">
        <v>51</v>
      </c>
      <c r="E28" s="89" t="s">
        <v>69</v>
      </c>
      <c r="F28" s="74">
        <v>971.54079999999999</v>
      </c>
      <c r="G28" s="58">
        <f t="shared" si="4"/>
        <v>3678894.69</v>
      </c>
      <c r="H28" s="58">
        <v>1013.4553000000001</v>
      </c>
      <c r="I28" s="58">
        <v>600.85879999999997</v>
      </c>
      <c r="J28" s="75">
        <f t="shared" si="5"/>
        <v>0.59289999999999998</v>
      </c>
      <c r="K28" s="58">
        <f t="shared" si="6"/>
        <v>576.02654031999998</v>
      </c>
      <c r="L28" s="58">
        <v>521.67039999999997</v>
      </c>
      <c r="M28" s="58">
        <f t="shared" si="7"/>
        <v>576.03</v>
      </c>
      <c r="N28" s="58">
        <f t="shared" si="8"/>
        <v>1090609.1200000001</v>
      </c>
      <c r="O28" s="58">
        <v>217.63919999999999</v>
      </c>
      <c r="P28" s="58">
        <f t="shared" si="9"/>
        <v>443354.99</v>
      </c>
      <c r="Q28" s="58">
        <v>2.3721999999999999</v>
      </c>
      <c r="R28" s="58">
        <f t="shared" si="10"/>
        <v>1757.49</v>
      </c>
      <c r="S28" s="58">
        <v>7</v>
      </c>
      <c r="T28" s="58">
        <f t="shared" si="11"/>
        <v>5186.09</v>
      </c>
      <c r="U28" s="76">
        <f t="shared" si="1"/>
        <v>5219802.3800000008</v>
      </c>
      <c r="V28" s="160">
        <v>498819</v>
      </c>
      <c r="W28" s="77">
        <f t="shared" si="12"/>
        <v>0.59289999999999998</v>
      </c>
      <c r="X28" s="58">
        <f t="shared" si="13"/>
        <v>345618</v>
      </c>
      <c r="Y28" s="78">
        <f t="shared" si="2"/>
        <v>320433.65393173438</v>
      </c>
      <c r="Z28" s="58">
        <v>855553.56609841855</v>
      </c>
      <c r="AA28" s="76">
        <v>374419.5</v>
      </c>
      <c r="AB28" s="79" t="str">
        <f t="shared" si="14"/>
        <v>Required</v>
      </c>
      <c r="AC28" s="155" t="str">
        <f t="shared" si="15"/>
        <v>Yes</v>
      </c>
      <c r="AD28" s="152">
        <f t="shared" si="16"/>
        <v>5415836.533931735</v>
      </c>
      <c r="AE28" s="80">
        <f t="shared" si="17"/>
        <v>5914655.533931735</v>
      </c>
      <c r="AF28" s="81">
        <v>689425</v>
      </c>
      <c r="AG28" s="82">
        <f t="shared" si="18"/>
        <v>0</v>
      </c>
      <c r="AH28" s="80">
        <v>5495595</v>
      </c>
      <c r="AI28" s="76">
        <f t="shared" si="3"/>
        <v>5495595</v>
      </c>
      <c r="AJ28" s="83">
        <v>10087954.829</v>
      </c>
      <c r="AK28" s="84" t="str">
        <f t="shared" si="19"/>
        <v/>
      </c>
      <c r="AL28" s="85">
        <f t="shared" si="20"/>
        <v>10911431.529999999</v>
      </c>
      <c r="AM28" s="86"/>
      <c r="AN28" s="87">
        <f t="shared" si="21"/>
        <v>11410250.529999999</v>
      </c>
      <c r="AO28" s="88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</row>
    <row r="29" spans="1:101" s="92" customFormat="1" ht="12.75" x14ac:dyDescent="0.2">
      <c r="A29" s="71"/>
      <c r="B29" s="71"/>
      <c r="C29" s="71"/>
      <c r="D29" s="72">
        <v>53</v>
      </c>
      <c r="E29" s="89" t="s">
        <v>70</v>
      </c>
      <c r="F29" s="74">
        <v>263.08339999999998</v>
      </c>
      <c r="G29" s="58">
        <f t="shared" si="4"/>
        <v>996207.39</v>
      </c>
      <c r="H29" s="58">
        <v>262.73050000000001</v>
      </c>
      <c r="I29" s="58">
        <v>101.97280000000001</v>
      </c>
      <c r="J29" s="75">
        <f t="shared" si="5"/>
        <v>0.3881</v>
      </c>
      <c r="K29" s="58">
        <f t="shared" si="6"/>
        <v>102.10266754</v>
      </c>
      <c r="L29" s="58">
        <v>92.679999999999993</v>
      </c>
      <c r="M29" s="58">
        <f t="shared" si="7"/>
        <v>102.1</v>
      </c>
      <c r="N29" s="58">
        <f t="shared" si="8"/>
        <v>193307.97</v>
      </c>
      <c r="O29" s="58">
        <v>50.085599999999999</v>
      </c>
      <c r="P29" s="58">
        <f t="shared" si="9"/>
        <v>102029.88</v>
      </c>
      <c r="Q29" s="58">
        <v>1</v>
      </c>
      <c r="R29" s="58">
        <f t="shared" si="10"/>
        <v>740.87</v>
      </c>
      <c r="S29" s="58">
        <v>5</v>
      </c>
      <c r="T29" s="58">
        <f t="shared" si="11"/>
        <v>3704.35</v>
      </c>
      <c r="U29" s="76">
        <f t="shared" si="1"/>
        <v>1295990.4600000004</v>
      </c>
      <c r="V29" s="160">
        <v>428232</v>
      </c>
      <c r="W29" s="77">
        <f t="shared" si="12"/>
        <v>0.3881</v>
      </c>
      <c r="X29" s="58">
        <f t="shared" si="13"/>
        <v>49531.26</v>
      </c>
      <c r="Y29" s="78">
        <f t="shared" si="2"/>
        <v>45922.037120875524</v>
      </c>
      <c r="Z29" s="58">
        <v>3497777.7315635555</v>
      </c>
      <c r="AA29" s="76">
        <v>33211.996168956925</v>
      </c>
      <c r="AB29" s="79" t="str">
        <f t="shared" si="14"/>
        <v>Required</v>
      </c>
      <c r="AC29" s="155" t="str">
        <f t="shared" si="15"/>
        <v>Yes</v>
      </c>
      <c r="AD29" s="152">
        <f t="shared" si="16"/>
        <v>946892.49328983296</v>
      </c>
      <c r="AE29" s="80">
        <f t="shared" si="17"/>
        <v>1375124.493289833</v>
      </c>
      <c r="AF29" s="81">
        <v>591865</v>
      </c>
      <c r="AG29" s="82">
        <f t="shared" si="18"/>
        <v>0</v>
      </c>
      <c r="AH29" s="80">
        <v>449239</v>
      </c>
      <c r="AI29" s="76">
        <f t="shared" si="3"/>
        <v>449239</v>
      </c>
      <c r="AJ29" s="83">
        <v>1269789.9405</v>
      </c>
      <c r="AK29" s="84" t="str">
        <f t="shared" si="19"/>
        <v/>
      </c>
      <c r="AL29" s="85">
        <f t="shared" si="20"/>
        <v>1396131.49</v>
      </c>
      <c r="AM29" s="86"/>
      <c r="AN29" s="87">
        <f t="shared" si="21"/>
        <v>1824363.49</v>
      </c>
      <c r="AO29" s="88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</row>
    <row r="30" spans="1:101" s="92" customFormat="1" ht="12.75" x14ac:dyDescent="0.2">
      <c r="A30" s="71"/>
      <c r="B30" s="71"/>
      <c r="C30" s="71"/>
      <c r="D30" s="72">
        <v>55</v>
      </c>
      <c r="E30" s="89" t="s">
        <v>71</v>
      </c>
      <c r="F30" s="74">
        <v>459.71569999999997</v>
      </c>
      <c r="G30" s="58">
        <f t="shared" si="4"/>
        <v>1740787.05</v>
      </c>
      <c r="H30" s="58">
        <v>474.53140000000002</v>
      </c>
      <c r="I30" s="58">
        <v>162.5745</v>
      </c>
      <c r="J30" s="75">
        <f t="shared" si="5"/>
        <v>0.34260000000000002</v>
      </c>
      <c r="K30" s="58">
        <f t="shared" si="6"/>
        <v>157.49859881999998</v>
      </c>
      <c r="L30" s="58">
        <v>113.07650000000001</v>
      </c>
      <c r="M30" s="58">
        <f t="shared" si="7"/>
        <v>157.5</v>
      </c>
      <c r="N30" s="58">
        <f t="shared" si="8"/>
        <v>298197.90000000002</v>
      </c>
      <c r="O30" s="58">
        <v>109.5262</v>
      </c>
      <c r="P30" s="58">
        <f t="shared" si="9"/>
        <v>223116.92</v>
      </c>
      <c r="Q30" s="58">
        <v>5</v>
      </c>
      <c r="R30" s="58">
        <f t="shared" si="10"/>
        <v>3704.35</v>
      </c>
      <c r="S30" s="58">
        <v>0</v>
      </c>
      <c r="T30" s="58">
        <f t="shared" si="11"/>
        <v>0</v>
      </c>
      <c r="U30" s="76">
        <f t="shared" si="1"/>
        <v>2265806.2200000002</v>
      </c>
      <c r="V30" s="160">
        <v>390991</v>
      </c>
      <c r="W30" s="77">
        <f t="shared" si="12"/>
        <v>0.34260000000000002</v>
      </c>
      <c r="X30" s="58">
        <f t="shared" si="13"/>
        <v>67449.38</v>
      </c>
      <c r="Y30" s="78">
        <f t="shared" si="2"/>
        <v>62534.507140340043</v>
      </c>
      <c r="Z30" s="58">
        <v>2067095.3036338601</v>
      </c>
      <c r="AA30" s="76">
        <v>80526.223658096715</v>
      </c>
      <c r="AB30" s="79" t="str">
        <f t="shared" si="14"/>
        <v>Required</v>
      </c>
      <c r="AC30" s="155" t="str">
        <f t="shared" si="15"/>
        <v>Yes</v>
      </c>
      <c r="AD30" s="152">
        <f t="shared" si="16"/>
        <v>2017875.950798437</v>
      </c>
      <c r="AE30" s="80">
        <f t="shared" si="17"/>
        <v>2408866.950798437</v>
      </c>
      <c r="AF30" s="81">
        <v>540393</v>
      </c>
      <c r="AG30" s="82">
        <f t="shared" si="18"/>
        <v>0</v>
      </c>
      <c r="AH30" s="80">
        <v>1119944</v>
      </c>
      <c r="AI30" s="76">
        <f t="shared" si="3"/>
        <v>1119944</v>
      </c>
      <c r="AJ30" s="83">
        <v>2803263.1634999998</v>
      </c>
      <c r="AK30" s="84" t="str">
        <f t="shared" si="19"/>
        <v/>
      </c>
      <c r="AL30" s="85">
        <f t="shared" si="20"/>
        <v>3137819.95</v>
      </c>
      <c r="AM30" s="86"/>
      <c r="AN30" s="87">
        <f t="shared" si="21"/>
        <v>3528810.95</v>
      </c>
      <c r="AO30" s="88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</row>
    <row r="31" spans="1:101" s="92" customFormat="1" ht="12.75" x14ac:dyDescent="0.2">
      <c r="A31" s="71"/>
      <c r="B31" s="71"/>
      <c r="C31" s="71"/>
      <c r="D31" s="72">
        <v>57</v>
      </c>
      <c r="E31" s="89" t="s">
        <v>72</v>
      </c>
      <c r="F31" s="74">
        <v>1435.0756000000001</v>
      </c>
      <c r="G31" s="58">
        <f t="shared" si="4"/>
        <v>5434143.3700000001</v>
      </c>
      <c r="H31" s="58">
        <v>1440.0422000000001</v>
      </c>
      <c r="I31" s="58">
        <v>82.125</v>
      </c>
      <c r="J31" s="75">
        <f t="shared" si="5"/>
        <v>5.7000000000000002E-2</v>
      </c>
      <c r="K31" s="58">
        <f t="shared" si="6"/>
        <v>81.79930920000001</v>
      </c>
      <c r="L31" s="58">
        <v>55.720300000000002</v>
      </c>
      <c r="M31" s="58">
        <f t="shared" si="7"/>
        <v>81.8</v>
      </c>
      <c r="N31" s="58">
        <f t="shared" si="8"/>
        <v>154873.57999999999</v>
      </c>
      <c r="O31" s="58">
        <v>209.80849999999998</v>
      </c>
      <c r="P31" s="58">
        <f t="shared" si="9"/>
        <v>427402.99</v>
      </c>
      <c r="Q31" s="58">
        <v>9.1666000000000007</v>
      </c>
      <c r="R31" s="58">
        <f t="shared" si="10"/>
        <v>6791.26</v>
      </c>
      <c r="S31" s="58">
        <v>31.7</v>
      </c>
      <c r="T31" s="58">
        <f t="shared" si="11"/>
        <v>23485.58</v>
      </c>
      <c r="U31" s="76">
        <f t="shared" si="1"/>
        <v>6046696.7800000003</v>
      </c>
      <c r="V31" s="160">
        <v>1566630</v>
      </c>
      <c r="W31" s="77">
        <f t="shared" si="12"/>
        <v>5.7000000000000002E-2</v>
      </c>
      <c r="X31" s="58">
        <f t="shared" si="13"/>
        <v>0</v>
      </c>
      <c r="Y31" s="78">
        <f t="shared" si="2"/>
        <v>0</v>
      </c>
      <c r="Z31" s="58">
        <v>16930488.940054279</v>
      </c>
      <c r="AA31" s="76">
        <v>0</v>
      </c>
      <c r="AB31" s="79" t="str">
        <f t="shared" si="14"/>
        <v/>
      </c>
      <c r="AC31" s="155" t="str">
        <f t="shared" si="15"/>
        <v>N/A</v>
      </c>
      <c r="AD31" s="152">
        <f t="shared" si="16"/>
        <v>4480066.78</v>
      </c>
      <c r="AE31" s="80">
        <f t="shared" si="17"/>
        <v>6046696.7800000003</v>
      </c>
      <c r="AF31" s="81">
        <v>2165260</v>
      </c>
      <c r="AG31" s="82">
        <f t="shared" si="18"/>
        <v>0</v>
      </c>
      <c r="AH31" s="80">
        <v>349208</v>
      </c>
      <c r="AI31" s="76">
        <f t="shared" si="3"/>
        <v>349208</v>
      </c>
      <c r="AJ31" s="83">
        <v>4612462.5530000003</v>
      </c>
      <c r="AK31" s="84" t="str">
        <f t="shared" si="19"/>
        <v/>
      </c>
      <c r="AL31" s="85">
        <f t="shared" si="20"/>
        <v>4829274.78</v>
      </c>
      <c r="AM31" s="86"/>
      <c r="AN31" s="87">
        <f t="shared" si="21"/>
        <v>6395904.7800000003</v>
      </c>
      <c r="AO31" s="88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</row>
    <row r="32" spans="1:101" s="92" customFormat="1" ht="12.75" x14ac:dyDescent="0.2">
      <c r="A32" s="71"/>
      <c r="B32" s="71"/>
      <c r="C32" s="71"/>
      <c r="D32" s="72">
        <v>59</v>
      </c>
      <c r="E32" s="89" t="s">
        <v>73</v>
      </c>
      <c r="F32" s="74">
        <v>193.46159999999998</v>
      </c>
      <c r="G32" s="58">
        <f t="shared" si="4"/>
        <v>732573.3</v>
      </c>
      <c r="H32" s="58">
        <v>187.46209999999999</v>
      </c>
      <c r="I32" s="58">
        <v>54.932699999999997</v>
      </c>
      <c r="J32" s="75">
        <f t="shared" si="5"/>
        <v>0.29299999999999998</v>
      </c>
      <c r="K32" s="58">
        <f t="shared" si="6"/>
        <v>56.684248799999992</v>
      </c>
      <c r="L32" s="58">
        <v>51.445099999999996</v>
      </c>
      <c r="M32" s="58">
        <f t="shared" si="7"/>
        <v>56.68</v>
      </c>
      <c r="N32" s="58">
        <f t="shared" si="8"/>
        <v>107313.38</v>
      </c>
      <c r="O32" s="58">
        <v>37.6188</v>
      </c>
      <c r="P32" s="58">
        <f t="shared" si="9"/>
        <v>76633.63</v>
      </c>
      <c r="Q32" s="58">
        <v>0</v>
      </c>
      <c r="R32" s="58">
        <f t="shared" si="10"/>
        <v>0</v>
      </c>
      <c r="S32" s="58">
        <v>2</v>
      </c>
      <c r="T32" s="58">
        <f t="shared" si="11"/>
        <v>1481.74</v>
      </c>
      <c r="U32" s="76">
        <f t="shared" si="1"/>
        <v>918002.05</v>
      </c>
      <c r="V32" s="160">
        <v>308793</v>
      </c>
      <c r="W32" s="77">
        <f t="shared" si="12"/>
        <v>0.29299999999999998</v>
      </c>
      <c r="X32" s="58">
        <f t="shared" si="13"/>
        <v>20759.05</v>
      </c>
      <c r="Y32" s="78">
        <f t="shared" si="2"/>
        <v>19246.388335247499</v>
      </c>
      <c r="Z32" s="58">
        <v>4514427.7287817402</v>
      </c>
      <c r="AA32" s="76">
        <v>10946.290723244625</v>
      </c>
      <c r="AB32" s="79" t="str">
        <f t="shared" si="14"/>
        <v>Required</v>
      </c>
      <c r="AC32" s="155" t="str">
        <f t="shared" si="15"/>
        <v>Yes</v>
      </c>
      <c r="AD32" s="152">
        <f t="shared" si="16"/>
        <v>639401.72905849223</v>
      </c>
      <c r="AE32" s="80">
        <f t="shared" si="17"/>
        <v>948194.72905849223</v>
      </c>
      <c r="AF32" s="81">
        <v>426787</v>
      </c>
      <c r="AG32" s="82">
        <f t="shared" si="18"/>
        <v>0</v>
      </c>
      <c r="AH32" s="80">
        <v>199555</v>
      </c>
      <c r="AI32" s="76">
        <f t="shared" si="3"/>
        <v>199555</v>
      </c>
      <c r="AJ32" s="83">
        <v>771177.47199999995</v>
      </c>
      <c r="AK32" s="84" t="str">
        <f t="shared" si="19"/>
        <v/>
      </c>
      <c r="AL32" s="85">
        <f t="shared" si="20"/>
        <v>838956.73</v>
      </c>
      <c r="AM32" s="86"/>
      <c r="AN32" s="87">
        <f t="shared" si="21"/>
        <v>1147749.73</v>
      </c>
      <c r="AO32" s="88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</row>
    <row r="33" spans="1:101" s="92" customFormat="1" ht="12.75" x14ac:dyDescent="0.2">
      <c r="A33" s="71"/>
      <c r="B33" s="71"/>
      <c r="C33" s="71"/>
      <c r="D33" s="72">
        <v>63</v>
      </c>
      <c r="E33" s="89" t="s">
        <v>74</v>
      </c>
      <c r="F33" s="74">
        <v>659.73789999999997</v>
      </c>
      <c r="G33" s="58">
        <f t="shared" si="4"/>
        <v>2498203.12</v>
      </c>
      <c r="H33" s="58">
        <v>748.85519999999997</v>
      </c>
      <c r="I33" s="58">
        <v>31.677799999999998</v>
      </c>
      <c r="J33" s="75">
        <f t="shared" si="5"/>
        <v>4.2299999999999997E-2</v>
      </c>
      <c r="K33" s="58">
        <f t="shared" si="6"/>
        <v>27.906913169999996</v>
      </c>
      <c r="L33" s="58">
        <v>34.422200000000004</v>
      </c>
      <c r="M33" s="58">
        <f t="shared" si="7"/>
        <v>34.42</v>
      </c>
      <c r="N33" s="58">
        <f t="shared" si="8"/>
        <v>65168.07</v>
      </c>
      <c r="O33" s="58">
        <v>124.77209999999999</v>
      </c>
      <c r="P33" s="58">
        <f t="shared" si="9"/>
        <v>254174.49</v>
      </c>
      <c r="Q33" s="58">
        <v>4</v>
      </c>
      <c r="R33" s="58">
        <f t="shared" si="10"/>
        <v>2963.48</v>
      </c>
      <c r="S33" s="58">
        <v>5.2888999999999999</v>
      </c>
      <c r="T33" s="58">
        <f t="shared" si="11"/>
        <v>3918.39</v>
      </c>
      <c r="U33" s="76">
        <f t="shared" si="1"/>
        <v>2824427.55</v>
      </c>
      <c r="V33" s="160">
        <v>893121</v>
      </c>
      <c r="W33" s="77">
        <f t="shared" si="12"/>
        <v>5.2200000000000003E-2</v>
      </c>
      <c r="X33" s="58">
        <f t="shared" si="13"/>
        <v>0</v>
      </c>
      <c r="Y33" s="78">
        <f t="shared" si="2"/>
        <v>0</v>
      </c>
      <c r="Z33" s="58">
        <v>22076010.247702204</v>
      </c>
      <c r="AA33" s="76">
        <v>0</v>
      </c>
      <c r="AB33" s="79" t="str">
        <f t="shared" si="14"/>
        <v/>
      </c>
      <c r="AC33" s="155" t="str">
        <f t="shared" si="15"/>
        <v>N/A</v>
      </c>
      <c r="AD33" s="152">
        <f t="shared" si="16"/>
        <v>1931306.5499999998</v>
      </c>
      <c r="AE33" s="80">
        <f t="shared" si="17"/>
        <v>2824427.55</v>
      </c>
      <c r="AF33" s="81">
        <v>1234395</v>
      </c>
      <c r="AG33" s="82">
        <f t="shared" si="18"/>
        <v>0</v>
      </c>
      <c r="AH33" s="80">
        <v>0</v>
      </c>
      <c r="AI33" s="76">
        <f t="shared" si="3"/>
        <v>0</v>
      </c>
      <c r="AJ33" s="83">
        <v>1817606.7945000001</v>
      </c>
      <c r="AK33" s="84" t="str">
        <f t="shared" si="19"/>
        <v/>
      </c>
      <c r="AL33" s="85">
        <f t="shared" si="20"/>
        <v>1931306.55</v>
      </c>
      <c r="AM33" s="86"/>
      <c r="AN33" s="87">
        <f t="shared" si="21"/>
        <v>2824427.55</v>
      </c>
      <c r="AO33" s="88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</row>
    <row r="34" spans="1:101" s="92" customFormat="1" ht="12.75" x14ac:dyDescent="0.2">
      <c r="A34" s="71"/>
      <c r="B34" s="71"/>
      <c r="C34" s="71"/>
      <c r="D34" s="72">
        <v>65</v>
      </c>
      <c r="E34" s="89" t="s">
        <v>75</v>
      </c>
      <c r="F34" s="74">
        <v>83.871100000000013</v>
      </c>
      <c r="G34" s="58">
        <f t="shared" si="4"/>
        <v>317591.34000000003</v>
      </c>
      <c r="H34" s="58">
        <v>86.186599999999999</v>
      </c>
      <c r="I34" s="58">
        <v>24.930900000000001</v>
      </c>
      <c r="J34" s="75">
        <f t="shared" si="5"/>
        <v>0.2893</v>
      </c>
      <c r="K34" s="58">
        <f t="shared" si="6"/>
        <v>24.263909230000003</v>
      </c>
      <c r="L34" s="58">
        <v>18.465499999999999</v>
      </c>
      <c r="M34" s="58">
        <f t="shared" si="7"/>
        <v>24.26</v>
      </c>
      <c r="N34" s="58">
        <f t="shared" si="8"/>
        <v>45931.94</v>
      </c>
      <c r="O34" s="58">
        <v>9.9110999999999994</v>
      </c>
      <c r="P34" s="58">
        <f t="shared" si="9"/>
        <v>20190</v>
      </c>
      <c r="Q34" s="58">
        <v>0</v>
      </c>
      <c r="R34" s="58">
        <f t="shared" si="10"/>
        <v>0</v>
      </c>
      <c r="S34" s="58">
        <v>0</v>
      </c>
      <c r="T34" s="58">
        <f t="shared" si="11"/>
        <v>0</v>
      </c>
      <c r="U34" s="76">
        <f t="shared" si="1"/>
        <v>383713.28000000003</v>
      </c>
      <c r="V34" s="160">
        <v>568297</v>
      </c>
      <c r="W34" s="77">
        <f t="shared" si="12"/>
        <v>0.2893</v>
      </c>
      <c r="X34" s="58">
        <f t="shared" si="13"/>
        <v>0</v>
      </c>
      <c r="Y34" s="78">
        <f t="shared" si="2"/>
        <v>0</v>
      </c>
      <c r="Z34" s="58">
        <v>19371125.260859519</v>
      </c>
      <c r="AA34" s="76">
        <v>0</v>
      </c>
      <c r="AB34" s="79" t="str">
        <f t="shared" si="14"/>
        <v/>
      </c>
      <c r="AC34" s="155" t="str">
        <f t="shared" si="15"/>
        <v>N/A</v>
      </c>
      <c r="AD34" s="152">
        <f t="shared" si="16"/>
        <v>0</v>
      </c>
      <c r="AE34" s="80">
        <f t="shared" si="17"/>
        <v>568297</v>
      </c>
      <c r="AF34" s="81">
        <v>785452</v>
      </c>
      <c r="AG34" s="82">
        <f t="shared" si="18"/>
        <v>217155</v>
      </c>
      <c r="AH34" s="80">
        <v>0</v>
      </c>
      <c r="AI34" s="76">
        <f t="shared" si="3"/>
        <v>0</v>
      </c>
      <c r="AJ34" s="83">
        <v>206296.81299999999</v>
      </c>
      <c r="AK34" s="84" t="str">
        <f t="shared" si="19"/>
        <v/>
      </c>
      <c r="AL34" s="85">
        <f t="shared" si="20"/>
        <v>217155</v>
      </c>
      <c r="AM34" s="86"/>
      <c r="AN34" s="87">
        <f t="shared" si="21"/>
        <v>785452</v>
      </c>
      <c r="AO34" s="88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</row>
    <row r="35" spans="1:101" s="92" customFormat="1" ht="12.75" x14ac:dyDescent="0.2">
      <c r="A35" s="71"/>
      <c r="B35" s="71"/>
      <c r="C35" s="71"/>
      <c r="D35" s="72">
        <v>67</v>
      </c>
      <c r="E35" s="89" t="s">
        <v>76</v>
      </c>
      <c r="F35" s="74">
        <v>349.66430000000003</v>
      </c>
      <c r="G35" s="58">
        <f t="shared" si="4"/>
        <v>1324059.82</v>
      </c>
      <c r="H35" s="58">
        <v>349.39480000000003</v>
      </c>
      <c r="I35" s="58">
        <v>152.28120000000001</v>
      </c>
      <c r="J35" s="75">
        <f t="shared" si="5"/>
        <v>0.43580000000000002</v>
      </c>
      <c r="K35" s="58">
        <f t="shared" si="6"/>
        <v>152.38370194000001</v>
      </c>
      <c r="L35" s="58">
        <v>126.05409999999999</v>
      </c>
      <c r="M35" s="58">
        <f t="shared" si="7"/>
        <v>152.38</v>
      </c>
      <c r="N35" s="58">
        <f t="shared" si="8"/>
        <v>288504.09999999998</v>
      </c>
      <c r="O35" s="58">
        <v>46.889699999999998</v>
      </c>
      <c r="P35" s="58">
        <f t="shared" si="9"/>
        <v>95519.48</v>
      </c>
      <c r="Q35" s="58">
        <v>0</v>
      </c>
      <c r="R35" s="58">
        <f t="shared" si="10"/>
        <v>0</v>
      </c>
      <c r="S35" s="58">
        <v>4</v>
      </c>
      <c r="T35" s="58">
        <f t="shared" si="11"/>
        <v>2963.48</v>
      </c>
      <c r="U35" s="76">
        <f t="shared" si="1"/>
        <v>1711046.88</v>
      </c>
      <c r="V35" s="160">
        <v>692935</v>
      </c>
      <c r="W35" s="77">
        <f t="shared" si="12"/>
        <v>0.43580000000000002</v>
      </c>
      <c r="X35" s="58">
        <f t="shared" si="13"/>
        <v>83009.009999999995</v>
      </c>
      <c r="Y35" s="78">
        <f t="shared" si="2"/>
        <v>76960.344610396089</v>
      </c>
      <c r="Z35" s="58">
        <v>3843566.3556682635</v>
      </c>
      <c r="AA35" s="76">
        <v>42717.656634025094</v>
      </c>
      <c r="AB35" s="79" t="str">
        <f t="shared" si="14"/>
        <v>Required</v>
      </c>
      <c r="AC35" s="155" t="str">
        <f t="shared" si="15"/>
        <v>Yes</v>
      </c>
      <c r="AD35" s="152">
        <f t="shared" si="16"/>
        <v>1137789.881244421</v>
      </c>
      <c r="AE35" s="80">
        <f t="shared" si="17"/>
        <v>1830724.881244421</v>
      </c>
      <c r="AF35" s="81">
        <v>957715</v>
      </c>
      <c r="AG35" s="82">
        <f t="shared" si="18"/>
        <v>0</v>
      </c>
      <c r="AH35" s="80">
        <v>267027</v>
      </c>
      <c r="AI35" s="76">
        <f t="shared" si="3"/>
        <v>267027</v>
      </c>
      <c r="AJ35" s="83">
        <v>1290002.3114999998</v>
      </c>
      <c r="AK35" s="84" t="str">
        <f t="shared" si="19"/>
        <v/>
      </c>
      <c r="AL35" s="85">
        <f t="shared" si="20"/>
        <v>1404816.88</v>
      </c>
      <c r="AM35" s="86"/>
      <c r="AN35" s="87">
        <f t="shared" si="21"/>
        <v>2097751.88</v>
      </c>
      <c r="AO35" s="88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</row>
    <row r="36" spans="1:101" s="92" customFormat="1" ht="12.75" x14ac:dyDescent="0.2">
      <c r="A36" s="71"/>
      <c r="B36" s="71"/>
      <c r="C36" s="71"/>
      <c r="D36" s="72">
        <v>69</v>
      </c>
      <c r="E36" s="89" t="s">
        <v>77</v>
      </c>
      <c r="F36" s="74">
        <v>70.990600000000001</v>
      </c>
      <c r="G36" s="58">
        <f t="shared" si="4"/>
        <v>268817.27</v>
      </c>
      <c r="H36" s="58">
        <v>81.132799999999989</v>
      </c>
      <c r="I36" s="58">
        <v>24.1328</v>
      </c>
      <c r="J36" s="75">
        <f t="shared" si="5"/>
        <v>0.2974</v>
      </c>
      <c r="K36" s="58">
        <f t="shared" si="6"/>
        <v>21.112604439999998</v>
      </c>
      <c r="L36" s="58">
        <v>13.7082</v>
      </c>
      <c r="M36" s="58">
        <f t="shared" si="7"/>
        <v>21.11</v>
      </c>
      <c r="N36" s="58">
        <f t="shared" si="8"/>
        <v>39967.99</v>
      </c>
      <c r="O36" s="58">
        <v>4.3830999999999998</v>
      </c>
      <c r="P36" s="58">
        <f t="shared" si="9"/>
        <v>8928.86</v>
      </c>
      <c r="Q36" s="58">
        <v>0</v>
      </c>
      <c r="R36" s="58">
        <f t="shared" si="10"/>
        <v>0</v>
      </c>
      <c r="S36" s="58">
        <v>3</v>
      </c>
      <c r="T36" s="58">
        <f t="shared" si="11"/>
        <v>2222.61</v>
      </c>
      <c r="U36" s="76">
        <f t="shared" si="1"/>
        <v>319936.73</v>
      </c>
      <c r="V36" s="160">
        <v>162871</v>
      </c>
      <c r="W36" s="77">
        <f t="shared" si="12"/>
        <v>0.2974</v>
      </c>
      <c r="X36" s="58">
        <f t="shared" si="13"/>
        <v>7847.64</v>
      </c>
      <c r="Y36" s="78">
        <f t="shared" si="2"/>
        <v>7275.8014916492657</v>
      </c>
      <c r="Z36" s="58">
        <v>6365871.2787738042</v>
      </c>
      <c r="AA36" s="76"/>
      <c r="AB36" s="86" t="str">
        <f t="shared" si="14"/>
        <v/>
      </c>
      <c r="AC36" s="155" t="str">
        <f t="shared" si="15"/>
        <v>N/A</v>
      </c>
      <c r="AD36" s="152">
        <f t="shared" si="16"/>
        <v>164341.53149164925</v>
      </c>
      <c r="AE36" s="80">
        <f t="shared" si="17"/>
        <v>327212.53149164922</v>
      </c>
      <c r="AF36" s="81">
        <v>225107</v>
      </c>
      <c r="AG36" s="82">
        <f t="shared" si="18"/>
        <v>0</v>
      </c>
      <c r="AH36" s="80">
        <v>56013</v>
      </c>
      <c r="AI36" s="76">
        <f t="shared" si="3"/>
        <v>56013</v>
      </c>
      <c r="AJ36" s="83">
        <v>190926.75349999999</v>
      </c>
      <c r="AK36" s="84" t="str">
        <f t="shared" si="19"/>
        <v/>
      </c>
      <c r="AL36" s="85">
        <f t="shared" si="20"/>
        <v>220354.53</v>
      </c>
      <c r="AM36" s="86"/>
      <c r="AN36" s="87">
        <f t="shared" si="21"/>
        <v>383225.53</v>
      </c>
      <c r="AO36" s="88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</row>
    <row r="37" spans="1:101" s="92" customFormat="1" ht="12.75" x14ac:dyDescent="0.2">
      <c r="A37" s="71"/>
      <c r="B37" s="71"/>
      <c r="C37" s="71"/>
      <c r="D37" s="72">
        <v>71</v>
      </c>
      <c r="E37" s="89" t="s">
        <v>78</v>
      </c>
      <c r="F37" s="74">
        <v>1137.2419</v>
      </c>
      <c r="G37" s="58">
        <f t="shared" si="4"/>
        <v>4306348.41</v>
      </c>
      <c r="H37" s="58">
        <v>1126.4002</v>
      </c>
      <c r="I37" s="58">
        <v>48.219099999999997</v>
      </c>
      <c r="J37" s="75">
        <f t="shared" si="5"/>
        <v>4.2799999999999998E-2</v>
      </c>
      <c r="K37" s="58">
        <f t="shared" si="6"/>
        <v>48.673953319999995</v>
      </c>
      <c r="L37" s="58">
        <v>46.0045</v>
      </c>
      <c r="M37" s="58">
        <f t="shared" si="7"/>
        <v>48.67</v>
      </c>
      <c r="N37" s="58">
        <f t="shared" si="8"/>
        <v>92147.88</v>
      </c>
      <c r="O37" s="58">
        <v>189.21980000000002</v>
      </c>
      <c r="P37" s="58">
        <f t="shared" si="9"/>
        <v>385461.55</v>
      </c>
      <c r="Q37" s="58">
        <v>11.4831</v>
      </c>
      <c r="R37" s="58">
        <f t="shared" si="10"/>
        <v>8507.48</v>
      </c>
      <c r="S37" s="58">
        <v>14</v>
      </c>
      <c r="T37" s="58">
        <f t="shared" si="11"/>
        <v>10372.18</v>
      </c>
      <c r="U37" s="76">
        <f t="shared" si="1"/>
        <v>4802837.5</v>
      </c>
      <c r="V37" s="160">
        <v>919945</v>
      </c>
      <c r="W37" s="77">
        <f t="shared" si="12"/>
        <v>4.2799999999999998E-2</v>
      </c>
      <c r="X37" s="58">
        <f t="shared" si="13"/>
        <v>0</v>
      </c>
      <c r="Y37" s="78">
        <f t="shared" si="2"/>
        <v>0</v>
      </c>
      <c r="Z37" s="58">
        <v>15609045.931167249</v>
      </c>
      <c r="AA37" s="76">
        <v>0</v>
      </c>
      <c r="AB37" s="86" t="str">
        <f t="shared" si="14"/>
        <v/>
      </c>
      <c r="AC37" s="155" t="str">
        <f t="shared" si="15"/>
        <v>N/A</v>
      </c>
      <c r="AD37" s="152">
        <f t="shared" si="16"/>
        <v>3882892.5</v>
      </c>
      <c r="AE37" s="80">
        <f t="shared" si="17"/>
        <v>4802837.5</v>
      </c>
      <c r="AF37" s="81">
        <v>1271469</v>
      </c>
      <c r="AG37" s="82">
        <f t="shared" si="18"/>
        <v>0</v>
      </c>
      <c r="AH37" s="80">
        <v>758524</v>
      </c>
      <c r="AI37" s="76">
        <f t="shared" si="3"/>
        <v>758524</v>
      </c>
      <c r="AJ37" s="83">
        <v>4383408.3379999995</v>
      </c>
      <c r="AK37" s="84" t="str">
        <f t="shared" si="19"/>
        <v/>
      </c>
      <c r="AL37" s="85">
        <f t="shared" si="20"/>
        <v>4641416.5</v>
      </c>
      <c r="AM37" s="86"/>
      <c r="AN37" s="87">
        <f t="shared" si="21"/>
        <v>5561361.5</v>
      </c>
      <c r="AO37" s="88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</row>
    <row r="38" spans="1:101" s="92" customFormat="1" ht="12.75" x14ac:dyDescent="0.2">
      <c r="A38" s="71"/>
      <c r="B38" s="71"/>
      <c r="C38" s="71"/>
      <c r="D38" s="72">
        <v>73</v>
      </c>
      <c r="E38" s="89" t="s">
        <v>79</v>
      </c>
      <c r="F38" s="74">
        <v>0</v>
      </c>
      <c r="G38" s="58">
        <f t="shared" si="4"/>
        <v>0</v>
      </c>
      <c r="H38" s="58">
        <v>0</v>
      </c>
      <c r="I38" s="58">
        <v>0</v>
      </c>
      <c r="J38" s="75">
        <v>0</v>
      </c>
      <c r="K38" s="58">
        <f t="shared" si="6"/>
        <v>0</v>
      </c>
      <c r="L38" s="58">
        <v>0</v>
      </c>
      <c r="M38" s="58">
        <f t="shared" si="7"/>
        <v>0</v>
      </c>
      <c r="N38" s="58">
        <f t="shared" si="8"/>
        <v>0</v>
      </c>
      <c r="O38" s="58">
        <v>0</v>
      </c>
      <c r="P38" s="58">
        <f t="shared" si="9"/>
        <v>0</v>
      </c>
      <c r="Q38" s="58">
        <v>0</v>
      </c>
      <c r="R38" s="58">
        <f t="shared" si="10"/>
        <v>0</v>
      </c>
      <c r="S38" s="58">
        <v>0</v>
      </c>
      <c r="T38" s="58">
        <f t="shared" si="11"/>
        <v>0</v>
      </c>
      <c r="U38" s="76">
        <f t="shared" si="1"/>
        <v>0</v>
      </c>
      <c r="V38" s="160">
        <v>12787</v>
      </c>
      <c r="W38" s="77">
        <f t="shared" si="12"/>
        <v>0</v>
      </c>
      <c r="X38" s="58">
        <f t="shared" si="13"/>
        <v>0</v>
      </c>
      <c r="Y38" s="78">
        <f t="shared" si="2"/>
        <v>0</v>
      </c>
      <c r="Z38" s="58">
        <v>0</v>
      </c>
      <c r="AA38" s="76"/>
      <c r="AB38" s="86" t="str">
        <f t="shared" si="14"/>
        <v/>
      </c>
      <c r="AC38" s="155" t="str">
        <f t="shared" si="15"/>
        <v>N/A</v>
      </c>
      <c r="AD38" s="152">
        <f t="shared" si="16"/>
        <v>0</v>
      </c>
      <c r="AE38" s="80">
        <f t="shared" si="17"/>
        <v>12787</v>
      </c>
      <c r="AF38" s="81">
        <v>17674</v>
      </c>
      <c r="AG38" s="82">
        <f t="shared" si="18"/>
        <v>4887</v>
      </c>
      <c r="AH38" s="80">
        <v>203</v>
      </c>
      <c r="AI38" s="76">
        <f t="shared" si="3"/>
        <v>0</v>
      </c>
      <c r="AJ38" s="83">
        <v>4642.3554999999997</v>
      </c>
      <c r="AK38" s="84" t="str">
        <f t="shared" si="19"/>
        <v/>
      </c>
      <c r="AL38" s="85">
        <f t="shared" si="20"/>
        <v>4887</v>
      </c>
      <c r="AM38" s="86"/>
      <c r="AN38" s="87">
        <f t="shared" si="21"/>
        <v>17674</v>
      </c>
      <c r="AO38" s="88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</row>
    <row r="39" spans="1:101" s="92" customFormat="1" ht="12.75" x14ac:dyDescent="0.2">
      <c r="A39" s="71"/>
      <c r="B39" s="71"/>
      <c r="C39" s="71"/>
      <c r="D39" s="72">
        <v>75</v>
      </c>
      <c r="E39" s="89" t="s">
        <v>80</v>
      </c>
      <c r="F39" s="74">
        <v>408.9402</v>
      </c>
      <c r="G39" s="58">
        <f t="shared" si="4"/>
        <v>1548517.5</v>
      </c>
      <c r="H39" s="58">
        <v>403.02510000000001</v>
      </c>
      <c r="I39" s="58">
        <v>112.8177</v>
      </c>
      <c r="J39" s="75">
        <f t="shared" si="5"/>
        <v>0.27989999999999998</v>
      </c>
      <c r="K39" s="58">
        <f t="shared" si="6"/>
        <v>114.46236198</v>
      </c>
      <c r="L39" s="58">
        <v>107.4691</v>
      </c>
      <c r="M39" s="58">
        <f t="shared" si="7"/>
        <v>114.46</v>
      </c>
      <c r="N39" s="58">
        <f t="shared" si="8"/>
        <v>216709.41</v>
      </c>
      <c r="O39" s="58">
        <v>75.045699999999997</v>
      </c>
      <c r="P39" s="58">
        <f t="shared" si="9"/>
        <v>152876.35</v>
      </c>
      <c r="Q39" s="58">
        <v>0</v>
      </c>
      <c r="R39" s="58">
        <f t="shared" si="10"/>
        <v>0</v>
      </c>
      <c r="S39" s="58">
        <v>4.7279</v>
      </c>
      <c r="T39" s="58">
        <f t="shared" si="11"/>
        <v>3502.76</v>
      </c>
      <c r="U39" s="76">
        <f t="shared" si="1"/>
        <v>1921606.02</v>
      </c>
      <c r="V39" s="160">
        <v>570475</v>
      </c>
      <c r="W39" s="77">
        <f t="shared" si="12"/>
        <v>0.27989999999999998</v>
      </c>
      <c r="X39" s="58">
        <f t="shared" si="13"/>
        <v>40046.69</v>
      </c>
      <c r="Y39" s="78">
        <f t="shared" si="2"/>
        <v>37128.584751290291</v>
      </c>
      <c r="Z39" s="58">
        <v>4207566.6639198409</v>
      </c>
      <c r="AA39" s="76">
        <v>26671.049554205547</v>
      </c>
      <c r="AB39" s="79" t="str">
        <f t="shared" si="14"/>
        <v>Required</v>
      </c>
      <c r="AC39" s="155" t="str">
        <f t="shared" si="15"/>
        <v>Yes</v>
      </c>
      <c r="AD39" s="152">
        <f t="shared" si="16"/>
        <v>1414930.6543054958</v>
      </c>
      <c r="AE39" s="80">
        <f t="shared" si="17"/>
        <v>1985405.6543054958</v>
      </c>
      <c r="AF39" s="81">
        <v>788461</v>
      </c>
      <c r="AG39" s="82">
        <f t="shared" si="18"/>
        <v>0</v>
      </c>
      <c r="AH39" s="80">
        <v>669210</v>
      </c>
      <c r="AI39" s="76">
        <f t="shared" si="3"/>
        <v>669210</v>
      </c>
      <c r="AJ39" s="83">
        <v>1954678.2379999999</v>
      </c>
      <c r="AK39" s="84" t="str">
        <f t="shared" si="19"/>
        <v/>
      </c>
      <c r="AL39" s="85">
        <f t="shared" si="20"/>
        <v>2084140.65</v>
      </c>
      <c r="AM39" s="86"/>
      <c r="AN39" s="87">
        <f t="shared" si="21"/>
        <v>2654615.65</v>
      </c>
      <c r="AO39" s="88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</row>
    <row r="40" spans="1:101" s="92" customFormat="1" ht="12.75" x14ac:dyDescent="0.2">
      <c r="A40" s="71"/>
      <c r="B40" s="71"/>
      <c r="C40" s="71"/>
      <c r="D40" s="72">
        <v>77</v>
      </c>
      <c r="E40" s="89" t="s">
        <v>81</v>
      </c>
      <c r="F40" s="74">
        <v>418.36020000000002</v>
      </c>
      <c r="G40" s="58">
        <f t="shared" si="4"/>
        <v>1584187.83</v>
      </c>
      <c r="H40" s="58">
        <v>434.565</v>
      </c>
      <c r="I40" s="58">
        <v>149.42959999999999</v>
      </c>
      <c r="J40" s="75">
        <f t="shared" si="5"/>
        <v>0.34389999999999998</v>
      </c>
      <c r="K40" s="58">
        <f t="shared" si="6"/>
        <v>143.87407278000001</v>
      </c>
      <c r="L40" s="58">
        <v>103.39</v>
      </c>
      <c r="M40" s="58">
        <f t="shared" si="7"/>
        <v>143.87</v>
      </c>
      <c r="N40" s="58">
        <f t="shared" si="8"/>
        <v>272391.95</v>
      </c>
      <c r="O40" s="58">
        <v>88.702200000000005</v>
      </c>
      <c r="P40" s="58">
        <f t="shared" si="9"/>
        <v>180696.14</v>
      </c>
      <c r="Q40" s="58">
        <v>1.5444</v>
      </c>
      <c r="R40" s="58">
        <f t="shared" si="10"/>
        <v>1144.2</v>
      </c>
      <c r="S40" s="58">
        <v>9</v>
      </c>
      <c r="T40" s="58">
        <f t="shared" si="11"/>
        <v>6667.83</v>
      </c>
      <c r="U40" s="76">
        <f t="shared" si="1"/>
        <v>2045087.95</v>
      </c>
      <c r="V40" s="160">
        <v>534988</v>
      </c>
      <c r="W40" s="77">
        <f t="shared" si="12"/>
        <v>0.34389999999999998</v>
      </c>
      <c r="X40" s="58">
        <f t="shared" si="13"/>
        <v>61846.12</v>
      </c>
      <c r="Y40" s="78">
        <f t="shared" si="2"/>
        <v>57339.543117258116</v>
      </c>
      <c r="Z40" s="58">
        <v>3086269.9657389517</v>
      </c>
      <c r="AA40" s="76">
        <v>54495.784203787807</v>
      </c>
      <c r="AB40" s="79" t="str">
        <f t="shared" si="14"/>
        <v>Required</v>
      </c>
      <c r="AC40" s="155" t="str">
        <f t="shared" si="15"/>
        <v>Yes</v>
      </c>
      <c r="AD40" s="152">
        <f t="shared" si="16"/>
        <v>1621935.2773210458</v>
      </c>
      <c r="AE40" s="80">
        <f t="shared" si="17"/>
        <v>2156923.2773210458</v>
      </c>
      <c r="AF40" s="81">
        <v>739415</v>
      </c>
      <c r="AG40" s="82">
        <f t="shared" si="18"/>
        <v>0</v>
      </c>
      <c r="AH40" s="80">
        <v>956783</v>
      </c>
      <c r="AI40" s="76">
        <f t="shared" si="3"/>
        <v>956783</v>
      </c>
      <c r="AJ40" s="83">
        <v>2380499.227</v>
      </c>
      <c r="AK40" s="84" t="str">
        <f t="shared" si="19"/>
        <v/>
      </c>
      <c r="AL40" s="85">
        <f t="shared" si="20"/>
        <v>2578718.2799999998</v>
      </c>
      <c r="AM40" s="86"/>
      <c r="AN40" s="87">
        <f t="shared" si="21"/>
        <v>3113706.28</v>
      </c>
      <c r="AO40" s="88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</row>
    <row r="41" spans="1:101" s="92" customFormat="1" ht="12.75" x14ac:dyDescent="0.2">
      <c r="A41" s="71"/>
      <c r="B41" s="71"/>
      <c r="C41" s="71"/>
      <c r="D41" s="72">
        <v>79</v>
      </c>
      <c r="E41" s="89" t="s">
        <v>82</v>
      </c>
      <c r="F41" s="74">
        <v>428.64140000000003</v>
      </c>
      <c r="G41" s="58">
        <f t="shared" si="4"/>
        <v>1623119.24</v>
      </c>
      <c r="H41" s="58">
        <v>442.30909999999994</v>
      </c>
      <c r="I41" s="58">
        <v>70.776200000000003</v>
      </c>
      <c r="J41" s="75">
        <f t="shared" si="5"/>
        <v>0.16</v>
      </c>
      <c r="K41" s="58">
        <f t="shared" si="6"/>
        <v>68.58262400000001</v>
      </c>
      <c r="L41" s="58">
        <v>45.731400000000001</v>
      </c>
      <c r="M41" s="58">
        <f t="shared" si="7"/>
        <v>68.58</v>
      </c>
      <c r="N41" s="58">
        <f t="shared" si="8"/>
        <v>129843.89</v>
      </c>
      <c r="O41" s="58">
        <v>71.642799999999994</v>
      </c>
      <c r="P41" s="58">
        <f t="shared" si="9"/>
        <v>145944.26</v>
      </c>
      <c r="Q41" s="58">
        <v>0</v>
      </c>
      <c r="R41" s="58">
        <f t="shared" si="10"/>
        <v>0</v>
      </c>
      <c r="S41" s="58">
        <v>5</v>
      </c>
      <c r="T41" s="58">
        <f t="shared" si="11"/>
        <v>3704.35</v>
      </c>
      <c r="U41" s="76">
        <f t="shared" si="1"/>
        <v>1902611.74</v>
      </c>
      <c r="V41" s="160">
        <v>703115</v>
      </c>
      <c r="W41" s="77">
        <f t="shared" si="12"/>
        <v>0.16</v>
      </c>
      <c r="X41" s="58">
        <f t="shared" si="13"/>
        <v>13716</v>
      </c>
      <c r="Y41" s="78">
        <f t="shared" si="2"/>
        <v>12716.548320190697</v>
      </c>
      <c r="Z41" s="58">
        <v>8478454.0501969382</v>
      </c>
      <c r="AA41" s="76">
        <v>0</v>
      </c>
      <c r="AB41" s="79" t="str">
        <f t="shared" si="14"/>
        <v/>
      </c>
      <c r="AC41" s="155" t="str">
        <f t="shared" si="15"/>
        <v>N/A</v>
      </c>
      <c r="AD41" s="152">
        <f t="shared" si="16"/>
        <v>1212213.2883201907</v>
      </c>
      <c r="AE41" s="80">
        <f t="shared" si="17"/>
        <v>1915328.2883201907</v>
      </c>
      <c r="AF41" s="81">
        <v>971786</v>
      </c>
      <c r="AG41" s="82">
        <f t="shared" si="18"/>
        <v>0</v>
      </c>
      <c r="AH41" s="80">
        <v>0</v>
      </c>
      <c r="AI41" s="76">
        <f t="shared" si="3"/>
        <v>0</v>
      </c>
      <c r="AJ41" s="83">
        <v>1179668.5420000001</v>
      </c>
      <c r="AK41" s="84" t="str">
        <f t="shared" si="19"/>
        <v/>
      </c>
      <c r="AL41" s="85">
        <f t="shared" si="20"/>
        <v>1212213.29</v>
      </c>
      <c r="AM41" s="86"/>
      <c r="AN41" s="87">
        <f t="shared" si="21"/>
        <v>1915328.29</v>
      </c>
      <c r="AO41" s="88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</row>
    <row r="42" spans="1:101" s="92" customFormat="1" ht="12.75" x14ac:dyDescent="0.2">
      <c r="A42" s="71"/>
      <c r="B42" s="71"/>
      <c r="C42" s="71"/>
      <c r="D42" s="72">
        <v>81</v>
      </c>
      <c r="E42" s="89" t="s">
        <v>83</v>
      </c>
      <c r="F42" s="74">
        <v>204.53819999999999</v>
      </c>
      <c r="G42" s="58">
        <f t="shared" si="4"/>
        <v>774516.62</v>
      </c>
      <c r="H42" s="58">
        <v>221.40720000000002</v>
      </c>
      <c r="I42" s="58">
        <v>33.340199999999996</v>
      </c>
      <c r="J42" s="75">
        <f t="shared" si="5"/>
        <v>0.15060000000000001</v>
      </c>
      <c r="K42" s="58">
        <f t="shared" si="6"/>
        <v>30.803452920000002</v>
      </c>
      <c r="L42" s="58">
        <v>42.948900000000002</v>
      </c>
      <c r="M42" s="58">
        <f t="shared" si="7"/>
        <v>42.95</v>
      </c>
      <c r="N42" s="58">
        <f t="shared" si="8"/>
        <v>81318.09</v>
      </c>
      <c r="O42" s="58">
        <v>34.624600000000001</v>
      </c>
      <c r="P42" s="58">
        <f t="shared" si="9"/>
        <v>70534.12</v>
      </c>
      <c r="Q42" s="58">
        <v>3</v>
      </c>
      <c r="R42" s="58">
        <f t="shared" si="10"/>
        <v>2222.61</v>
      </c>
      <c r="S42" s="58">
        <v>3.7416</v>
      </c>
      <c r="T42" s="58">
        <f t="shared" si="11"/>
        <v>2772.04</v>
      </c>
      <c r="U42" s="76">
        <f t="shared" si="1"/>
        <v>931363.48</v>
      </c>
      <c r="V42" s="160">
        <v>393599</v>
      </c>
      <c r="W42" s="77">
        <f t="shared" si="12"/>
        <v>0.21</v>
      </c>
      <c r="X42" s="58">
        <f t="shared" si="13"/>
        <v>11274.38</v>
      </c>
      <c r="Y42" s="78">
        <f t="shared" si="2"/>
        <v>10452.843252419916</v>
      </c>
      <c r="Z42" s="58">
        <v>7621166.0111642601</v>
      </c>
      <c r="AA42" s="76">
        <v>0</v>
      </c>
      <c r="AB42" s="79" t="str">
        <f t="shared" si="14"/>
        <v/>
      </c>
      <c r="AC42" s="155" t="str">
        <f t="shared" si="15"/>
        <v>N/A</v>
      </c>
      <c r="AD42" s="152">
        <f t="shared" si="16"/>
        <v>548217.32325241994</v>
      </c>
      <c r="AE42" s="80">
        <f t="shared" si="17"/>
        <v>941816.32325241994</v>
      </c>
      <c r="AF42" s="81">
        <v>543999</v>
      </c>
      <c r="AG42" s="82">
        <f t="shared" si="18"/>
        <v>0</v>
      </c>
      <c r="AH42" s="80">
        <v>0</v>
      </c>
      <c r="AI42" s="76">
        <f t="shared" si="3"/>
        <v>0</v>
      </c>
      <c r="AJ42" s="83">
        <v>527178.19900000002</v>
      </c>
      <c r="AK42" s="84" t="str">
        <f t="shared" si="19"/>
        <v/>
      </c>
      <c r="AL42" s="85">
        <f t="shared" si="20"/>
        <v>548217.31999999995</v>
      </c>
      <c r="AM42" s="86"/>
      <c r="AN42" s="87">
        <f t="shared" si="21"/>
        <v>941816.31999999995</v>
      </c>
      <c r="AO42" s="88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</row>
    <row r="43" spans="1:101" s="92" customFormat="1" ht="12.75" x14ac:dyDescent="0.2">
      <c r="A43" s="71"/>
      <c r="B43" s="71"/>
      <c r="C43" s="71"/>
      <c r="D43" s="72">
        <v>83</v>
      </c>
      <c r="E43" s="89" t="s">
        <v>84</v>
      </c>
      <c r="F43" s="74">
        <v>54.349200000000003</v>
      </c>
      <c r="G43" s="58">
        <f t="shared" si="4"/>
        <v>205801.94</v>
      </c>
      <c r="H43" s="58">
        <v>59.261699999999998</v>
      </c>
      <c r="I43" s="58">
        <v>20.2209</v>
      </c>
      <c r="J43" s="75">
        <f t="shared" si="5"/>
        <v>0.3412</v>
      </c>
      <c r="K43" s="58">
        <f t="shared" si="6"/>
        <v>18.543947040000003</v>
      </c>
      <c r="L43" s="58">
        <v>8.1402999999999999</v>
      </c>
      <c r="M43" s="58">
        <f t="shared" si="7"/>
        <v>18.54</v>
      </c>
      <c r="N43" s="58">
        <f t="shared" si="8"/>
        <v>35102.15</v>
      </c>
      <c r="O43" s="58">
        <v>2.6842000000000001</v>
      </c>
      <c r="P43" s="58">
        <f t="shared" si="9"/>
        <v>5468.01</v>
      </c>
      <c r="Q43" s="58">
        <v>1</v>
      </c>
      <c r="R43" s="58">
        <f t="shared" si="10"/>
        <v>740.87</v>
      </c>
      <c r="S43" s="58">
        <v>3</v>
      </c>
      <c r="T43" s="58">
        <f t="shared" si="11"/>
        <v>2222.61</v>
      </c>
      <c r="U43" s="76">
        <f t="shared" si="1"/>
        <v>249335.58</v>
      </c>
      <c r="V43" s="160">
        <v>528925</v>
      </c>
      <c r="W43" s="77">
        <f t="shared" si="12"/>
        <v>0.34110000000000001</v>
      </c>
      <c r="X43" s="58">
        <f t="shared" si="13"/>
        <v>0</v>
      </c>
      <c r="Y43" s="78">
        <f t="shared" si="2"/>
        <v>0</v>
      </c>
      <c r="Z43" s="58">
        <v>23414926.008721791</v>
      </c>
      <c r="AA43" s="76">
        <v>0</v>
      </c>
      <c r="AB43" s="79" t="str">
        <f t="shared" si="14"/>
        <v/>
      </c>
      <c r="AC43" s="155" t="str">
        <f t="shared" si="15"/>
        <v>N/A</v>
      </c>
      <c r="AD43" s="152">
        <f t="shared" si="16"/>
        <v>0</v>
      </c>
      <c r="AE43" s="80">
        <f t="shared" si="17"/>
        <v>528925</v>
      </c>
      <c r="AF43" s="81">
        <v>731034</v>
      </c>
      <c r="AG43" s="82">
        <f t="shared" si="18"/>
        <v>202109</v>
      </c>
      <c r="AH43" s="80">
        <v>0</v>
      </c>
      <c r="AI43" s="76">
        <f t="shared" si="3"/>
        <v>0</v>
      </c>
      <c r="AJ43" s="83">
        <v>192003.7115</v>
      </c>
      <c r="AK43" s="84" t="str">
        <f t="shared" si="19"/>
        <v/>
      </c>
      <c r="AL43" s="85">
        <f t="shared" si="20"/>
        <v>202109</v>
      </c>
      <c r="AM43" s="86"/>
      <c r="AN43" s="87">
        <f t="shared" si="21"/>
        <v>731034</v>
      </c>
      <c r="AO43" s="88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</row>
    <row r="44" spans="1:101" s="92" customFormat="1" ht="12.75" x14ac:dyDescent="0.2">
      <c r="A44" s="71"/>
      <c r="B44" s="71"/>
      <c r="C44" s="71"/>
      <c r="D44" s="72">
        <v>87</v>
      </c>
      <c r="E44" s="89" t="s">
        <v>85</v>
      </c>
      <c r="F44" s="74">
        <v>86.7273</v>
      </c>
      <c r="G44" s="58">
        <f t="shared" si="4"/>
        <v>328406.8</v>
      </c>
      <c r="H44" s="58">
        <v>97.0548</v>
      </c>
      <c r="I44" s="58">
        <v>16.247500000000002</v>
      </c>
      <c r="J44" s="75">
        <f t="shared" si="5"/>
        <v>0.16739999999999999</v>
      </c>
      <c r="K44" s="58">
        <f t="shared" si="6"/>
        <v>14.51815002</v>
      </c>
      <c r="L44" s="58">
        <v>10.4772</v>
      </c>
      <c r="M44" s="58">
        <f t="shared" si="7"/>
        <v>14.52</v>
      </c>
      <c r="N44" s="58">
        <f t="shared" si="8"/>
        <v>27491.01</v>
      </c>
      <c r="O44" s="58">
        <v>7.5587999999999997</v>
      </c>
      <c r="P44" s="58">
        <f t="shared" si="9"/>
        <v>15398.11</v>
      </c>
      <c r="Q44" s="58">
        <v>0.58520000000000005</v>
      </c>
      <c r="R44" s="58">
        <f t="shared" si="10"/>
        <v>433.56</v>
      </c>
      <c r="S44" s="58">
        <v>1</v>
      </c>
      <c r="T44" s="58">
        <f t="shared" si="11"/>
        <v>740.87</v>
      </c>
      <c r="U44" s="76">
        <f t="shared" si="1"/>
        <v>372470.35</v>
      </c>
      <c r="V44" s="160">
        <v>705855</v>
      </c>
      <c r="W44" s="77">
        <f t="shared" si="12"/>
        <v>0.16739999999999999</v>
      </c>
      <c r="X44" s="58">
        <f t="shared" si="13"/>
        <v>0</v>
      </c>
      <c r="Y44" s="78">
        <f t="shared" si="2"/>
        <v>0</v>
      </c>
      <c r="Z44" s="58">
        <v>39756732.250143044</v>
      </c>
      <c r="AA44" s="76">
        <v>0</v>
      </c>
      <c r="AB44" s="79" t="str">
        <f t="shared" si="14"/>
        <v/>
      </c>
      <c r="AC44" s="155" t="str">
        <f t="shared" si="15"/>
        <v>N/A</v>
      </c>
      <c r="AD44" s="152">
        <f t="shared" si="16"/>
        <v>0</v>
      </c>
      <c r="AE44" s="80">
        <f t="shared" si="17"/>
        <v>705855</v>
      </c>
      <c r="AF44" s="81">
        <v>975572</v>
      </c>
      <c r="AG44" s="82">
        <f t="shared" si="18"/>
        <v>269717</v>
      </c>
      <c r="AH44" s="80">
        <v>0</v>
      </c>
      <c r="AI44" s="76">
        <f t="shared" si="3"/>
        <v>0</v>
      </c>
      <c r="AJ44" s="83">
        <v>256230.77949999998</v>
      </c>
      <c r="AK44" s="84" t="str">
        <f t="shared" si="19"/>
        <v/>
      </c>
      <c r="AL44" s="85">
        <f t="shared" si="20"/>
        <v>269717</v>
      </c>
      <c r="AM44" s="86"/>
      <c r="AN44" s="87">
        <f t="shared" si="21"/>
        <v>975572</v>
      </c>
      <c r="AO44" s="88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</row>
    <row r="45" spans="1:101" s="92" customFormat="1" ht="12.75" x14ac:dyDescent="0.2">
      <c r="A45" s="71"/>
      <c r="B45" s="71"/>
      <c r="C45" s="71"/>
      <c r="D45" s="72">
        <v>89</v>
      </c>
      <c r="E45" s="89" t="s">
        <v>86</v>
      </c>
      <c r="F45" s="74">
        <v>604.48079999999993</v>
      </c>
      <c r="G45" s="58">
        <f t="shared" si="4"/>
        <v>2288963.27</v>
      </c>
      <c r="H45" s="58">
        <v>614.3374</v>
      </c>
      <c r="I45" s="58">
        <v>294.38030000000003</v>
      </c>
      <c r="J45" s="75">
        <f t="shared" si="5"/>
        <v>0.47920000000000001</v>
      </c>
      <c r="K45" s="58">
        <f t="shared" si="6"/>
        <v>289.66719935999998</v>
      </c>
      <c r="L45" s="58">
        <v>212.50649999999999</v>
      </c>
      <c r="M45" s="58">
        <f t="shared" si="7"/>
        <v>289.67</v>
      </c>
      <c r="N45" s="58">
        <f t="shared" si="8"/>
        <v>548438</v>
      </c>
      <c r="O45" s="58">
        <v>147.8451</v>
      </c>
      <c r="P45" s="58">
        <f t="shared" si="9"/>
        <v>301176.73</v>
      </c>
      <c r="Q45" s="58">
        <v>1</v>
      </c>
      <c r="R45" s="58">
        <f t="shared" si="10"/>
        <v>740.87</v>
      </c>
      <c r="S45" s="58">
        <v>11</v>
      </c>
      <c r="T45" s="58">
        <f t="shared" si="11"/>
        <v>8149.57</v>
      </c>
      <c r="U45" s="76">
        <f t="shared" si="1"/>
        <v>3147468.44</v>
      </c>
      <c r="V45" s="160">
        <v>393296</v>
      </c>
      <c r="W45" s="77">
        <f t="shared" si="12"/>
        <v>0.47920000000000001</v>
      </c>
      <c r="X45" s="58">
        <f t="shared" si="13"/>
        <v>173512.33</v>
      </c>
      <c r="Y45" s="78">
        <f t="shared" si="2"/>
        <v>160868.90701325994</v>
      </c>
      <c r="Z45" s="58">
        <v>1195074.800879014</v>
      </c>
      <c r="AA45" s="76">
        <v>180939.54871581891</v>
      </c>
      <c r="AB45" s="79" t="str">
        <f t="shared" si="14"/>
        <v>Required</v>
      </c>
      <c r="AC45" s="155" t="str">
        <f t="shared" si="15"/>
        <v>Yes</v>
      </c>
      <c r="AD45" s="152">
        <f t="shared" si="16"/>
        <v>3095980.8957290789</v>
      </c>
      <c r="AE45" s="80">
        <f t="shared" si="17"/>
        <v>3489276.8957290789</v>
      </c>
      <c r="AF45" s="81">
        <v>543580</v>
      </c>
      <c r="AG45" s="82">
        <f t="shared" si="18"/>
        <v>0</v>
      </c>
      <c r="AH45" s="80">
        <v>2520022</v>
      </c>
      <c r="AI45" s="76">
        <f t="shared" si="3"/>
        <v>2520022</v>
      </c>
      <c r="AJ45" s="83">
        <v>5203945.8530000001</v>
      </c>
      <c r="AK45" s="84" t="str">
        <f t="shared" si="19"/>
        <v/>
      </c>
      <c r="AL45" s="85">
        <f t="shared" si="20"/>
        <v>5616002.9000000004</v>
      </c>
      <c r="AM45" s="86"/>
      <c r="AN45" s="87">
        <f t="shared" si="21"/>
        <v>6009298.9000000004</v>
      </c>
      <c r="AO45" s="88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</row>
    <row r="46" spans="1:101" s="92" customFormat="1" ht="12.75" x14ac:dyDescent="0.2">
      <c r="A46" s="71"/>
      <c r="B46" s="71"/>
      <c r="C46" s="71"/>
      <c r="D46" s="72">
        <v>91</v>
      </c>
      <c r="E46" s="89" t="s">
        <v>87</v>
      </c>
      <c r="F46" s="74">
        <v>48.244499999999995</v>
      </c>
      <c r="G46" s="58">
        <f t="shared" si="4"/>
        <v>182685.52</v>
      </c>
      <c r="H46" s="58">
        <v>50.994599999999998</v>
      </c>
      <c r="I46" s="58">
        <v>9.6777999999999995</v>
      </c>
      <c r="J46" s="75">
        <f t="shared" si="5"/>
        <v>0.1898</v>
      </c>
      <c r="K46" s="58">
        <f t="shared" si="6"/>
        <v>9.1568060999999989</v>
      </c>
      <c r="L46" s="58">
        <v>4.9112</v>
      </c>
      <c r="M46" s="58">
        <f t="shared" si="7"/>
        <v>9.16</v>
      </c>
      <c r="N46" s="58">
        <f t="shared" si="8"/>
        <v>17342.810000000001</v>
      </c>
      <c r="O46" s="58">
        <v>7</v>
      </c>
      <c r="P46" s="58">
        <f t="shared" si="9"/>
        <v>14259.77</v>
      </c>
      <c r="Q46" s="58">
        <v>0</v>
      </c>
      <c r="R46" s="58">
        <f t="shared" si="10"/>
        <v>0</v>
      </c>
      <c r="S46" s="58">
        <v>0</v>
      </c>
      <c r="T46" s="58">
        <f t="shared" si="11"/>
        <v>0</v>
      </c>
      <c r="U46" s="76">
        <f t="shared" si="1"/>
        <v>214288.09999999998</v>
      </c>
      <c r="V46" s="160">
        <v>76179</v>
      </c>
      <c r="W46" s="77">
        <f t="shared" si="12"/>
        <v>0.18990000000000001</v>
      </c>
      <c r="X46" s="58">
        <f t="shared" si="13"/>
        <v>2174.36</v>
      </c>
      <c r="Y46" s="78">
        <f t="shared" si="2"/>
        <v>2015.9196562766001</v>
      </c>
      <c r="Z46" s="58">
        <v>6850512.5232774233</v>
      </c>
      <c r="AA46" s="76">
        <v>0</v>
      </c>
      <c r="AB46" s="79" t="str">
        <f t="shared" si="14"/>
        <v/>
      </c>
      <c r="AC46" s="155" t="str">
        <f t="shared" si="15"/>
        <v>N/A</v>
      </c>
      <c r="AD46" s="152">
        <f t="shared" si="16"/>
        <v>140125.01965627656</v>
      </c>
      <c r="AE46" s="80">
        <f t="shared" si="17"/>
        <v>216304.01965627656</v>
      </c>
      <c r="AF46" s="81">
        <v>105288</v>
      </c>
      <c r="AG46" s="82">
        <f t="shared" si="18"/>
        <v>0</v>
      </c>
      <c r="AH46" s="80">
        <v>0</v>
      </c>
      <c r="AI46" s="76">
        <f t="shared" si="3"/>
        <v>0</v>
      </c>
      <c r="AJ46" s="83">
        <v>140415.46249999999</v>
      </c>
      <c r="AK46" s="84">
        <f t="shared" si="19"/>
        <v>290.442843723431</v>
      </c>
      <c r="AL46" s="85">
        <f t="shared" si="20"/>
        <v>140415.46</v>
      </c>
      <c r="AM46" s="86"/>
      <c r="AN46" s="87">
        <f t="shared" si="21"/>
        <v>216594.46</v>
      </c>
      <c r="AO46" s="88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</row>
    <row r="47" spans="1:101" s="92" customFormat="1" ht="12.75" x14ac:dyDescent="0.2">
      <c r="A47" s="71"/>
      <c r="B47" s="71"/>
      <c r="C47" s="71"/>
      <c r="D47" s="72">
        <v>93</v>
      </c>
      <c r="E47" s="89" t="s">
        <v>88</v>
      </c>
      <c r="F47" s="74">
        <v>720.48019999999997</v>
      </c>
      <c r="G47" s="58">
        <f t="shared" si="4"/>
        <v>2728213.55</v>
      </c>
      <c r="H47" s="58">
        <v>787.8309999999999</v>
      </c>
      <c r="I47" s="58">
        <v>45.062199999999997</v>
      </c>
      <c r="J47" s="75">
        <f t="shared" si="5"/>
        <v>5.7200000000000001E-2</v>
      </c>
      <c r="K47" s="58">
        <f t="shared" si="6"/>
        <v>41.21146744</v>
      </c>
      <c r="L47" s="58">
        <v>27.457100000000001</v>
      </c>
      <c r="M47" s="58">
        <f t="shared" si="7"/>
        <v>41.21</v>
      </c>
      <c r="N47" s="58">
        <f t="shared" si="8"/>
        <v>78023.72</v>
      </c>
      <c r="O47" s="58">
        <v>141.45310000000001</v>
      </c>
      <c r="P47" s="58">
        <f t="shared" si="9"/>
        <v>288155.52000000002</v>
      </c>
      <c r="Q47" s="58">
        <v>2.2079</v>
      </c>
      <c r="R47" s="58">
        <f t="shared" si="10"/>
        <v>1635.77</v>
      </c>
      <c r="S47" s="58">
        <v>12</v>
      </c>
      <c r="T47" s="58">
        <f t="shared" si="11"/>
        <v>8890.44</v>
      </c>
      <c r="U47" s="76">
        <f t="shared" si="1"/>
        <v>3104919</v>
      </c>
      <c r="V47" s="160">
        <v>953374</v>
      </c>
      <c r="W47" s="77">
        <f t="shared" si="12"/>
        <v>5.7200000000000001E-2</v>
      </c>
      <c r="X47" s="58">
        <f t="shared" si="13"/>
        <v>0</v>
      </c>
      <c r="Y47" s="78">
        <f t="shared" si="2"/>
        <v>0</v>
      </c>
      <c r="Z47" s="58">
        <v>20274491.601784542</v>
      </c>
      <c r="AA47" s="76">
        <v>0</v>
      </c>
      <c r="AB47" s="79" t="str">
        <f t="shared" si="14"/>
        <v/>
      </c>
      <c r="AC47" s="155" t="str">
        <f t="shared" si="15"/>
        <v>N/A</v>
      </c>
      <c r="AD47" s="152">
        <f t="shared" si="16"/>
        <v>2151545</v>
      </c>
      <c r="AE47" s="80">
        <f t="shared" si="17"/>
        <v>3104919</v>
      </c>
      <c r="AF47" s="81">
        <v>1317672</v>
      </c>
      <c r="AG47" s="82">
        <f t="shared" si="18"/>
        <v>0</v>
      </c>
      <c r="AH47" s="80">
        <v>532325</v>
      </c>
      <c r="AI47" s="76">
        <f t="shared" si="3"/>
        <v>532325</v>
      </c>
      <c r="AJ47" s="83">
        <v>2468534.7579999999</v>
      </c>
      <c r="AK47" s="84" t="str">
        <f t="shared" si="19"/>
        <v/>
      </c>
      <c r="AL47" s="85">
        <f t="shared" si="20"/>
        <v>2683870</v>
      </c>
      <c r="AM47" s="86"/>
      <c r="AN47" s="87">
        <f t="shared" si="21"/>
        <v>3637244</v>
      </c>
      <c r="AO47" s="88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</row>
    <row r="48" spans="1:101" s="92" customFormat="1" ht="12.75" x14ac:dyDescent="0.2">
      <c r="A48" s="71"/>
      <c r="B48" s="71"/>
      <c r="C48" s="71"/>
      <c r="D48" s="72">
        <v>95</v>
      </c>
      <c r="E48" s="89" t="s">
        <v>89</v>
      </c>
      <c r="F48" s="74">
        <v>404.2731</v>
      </c>
      <c r="G48" s="58">
        <f t="shared" si="4"/>
        <v>1530844.78</v>
      </c>
      <c r="H48" s="58">
        <v>433.35990000000004</v>
      </c>
      <c r="I48" s="58">
        <v>80.8339</v>
      </c>
      <c r="J48" s="75">
        <f t="shared" si="5"/>
        <v>0.1865</v>
      </c>
      <c r="K48" s="58">
        <f t="shared" si="6"/>
        <v>75.396933149999995</v>
      </c>
      <c r="L48" s="58">
        <v>59.483500000000006</v>
      </c>
      <c r="M48" s="58">
        <f t="shared" si="7"/>
        <v>75.400000000000006</v>
      </c>
      <c r="N48" s="58">
        <f t="shared" si="8"/>
        <v>142756.32999999999</v>
      </c>
      <c r="O48" s="58">
        <v>46.433299999999996</v>
      </c>
      <c r="P48" s="58">
        <f t="shared" si="9"/>
        <v>94589.74</v>
      </c>
      <c r="Q48" s="58">
        <v>3</v>
      </c>
      <c r="R48" s="58">
        <f t="shared" si="10"/>
        <v>2222.61</v>
      </c>
      <c r="S48" s="58">
        <v>9.9167000000000005</v>
      </c>
      <c r="T48" s="58">
        <f t="shared" si="11"/>
        <v>7346.99</v>
      </c>
      <c r="U48" s="76">
        <f t="shared" si="1"/>
        <v>1777760.4500000002</v>
      </c>
      <c r="V48" s="160">
        <v>756979</v>
      </c>
      <c r="W48" s="77">
        <f t="shared" si="12"/>
        <v>0.1865</v>
      </c>
      <c r="X48" s="58">
        <f t="shared" si="13"/>
        <v>17577.63</v>
      </c>
      <c r="Y48" s="78">
        <f t="shared" si="2"/>
        <v>16296.790700600293</v>
      </c>
      <c r="Z48" s="58">
        <v>8273994.4815631155</v>
      </c>
      <c r="AA48" s="76">
        <v>0</v>
      </c>
      <c r="AB48" s="79" t="str">
        <f t="shared" si="14"/>
        <v/>
      </c>
      <c r="AC48" s="155" t="str">
        <f t="shared" si="15"/>
        <v>N/A</v>
      </c>
      <c r="AD48" s="152">
        <f t="shared" si="16"/>
        <v>1037078.2407006004</v>
      </c>
      <c r="AE48" s="80">
        <f t="shared" si="17"/>
        <v>1794057.2407006004</v>
      </c>
      <c r="AF48" s="81">
        <v>1046231</v>
      </c>
      <c r="AG48" s="82">
        <f t="shared" si="18"/>
        <v>0</v>
      </c>
      <c r="AH48" s="80">
        <v>119256</v>
      </c>
      <c r="AI48" s="76">
        <f t="shared" si="3"/>
        <v>119256</v>
      </c>
      <c r="AJ48" s="83">
        <v>1103508.3625</v>
      </c>
      <c r="AK48" s="84" t="str">
        <f t="shared" si="19"/>
        <v/>
      </c>
      <c r="AL48" s="85">
        <f t="shared" si="20"/>
        <v>1156334.24</v>
      </c>
      <c r="AM48" s="86"/>
      <c r="AN48" s="87">
        <f t="shared" si="21"/>
        <v>1913313.24</v>
      </c>
      <c r="AO48" s="88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</row>
    <row r="49" spans="1:101" s="92" customFormat="1" ht="12.75" x14ac:dyDescent="0.2">
      <c r="A49" s="71"/>
      <c r="B49" s="71"/>
      <c r="C49" s="71"/>
      <c r="D49" s="72">
        <v>99</v>
      </c>
      <c r="E49" s="89" t="s">
        <v>90</v>
      </c>
      <c r="F49" s="74">
        <v>288.53569999999996</v>
      </c>
      <c r="G49" s="58">
        <f t="shared" si="4"/>
        <v>1092586.5900000001</v>
      </c>
      <c r="H49" s="58">
        <v>316.40620000000001</v>
      </c>
      <c r="I49" s="58">
        <v>53.845700000000001</v>
      </c>
      <c r="J49" s="75">
        <f t="shared" si="5"/>
        <v>0.17019999999999999</v>
      </c>
      <c r="K49" s="58">
        <f t="shared" si="6"/>
        <v>49.108776139999989</v>
      </c>
      <c r="L49" s="58">
        <v>45.568199999999997</v>
      </c>
      <c r="M49" s="58">
        <f t="shared" si="7"/>
        <v>49.11</v>
      </c>
      <c r="N49" s="58">
        <f t="shared" si="8"/>
        <v>92980.95</v>
      </c>
      <c r="O49" s="58">
        <v>51.442100000000003</v>
      </c>
      <c r="P49" s="58">
        <f t="shared" si="9"/>
        <v>104793.22</v>
      </c>
      <c r="Q49" s="58">
        <v>2</v>
      </c>
      <c r="R49" s="58">
        <f t="shared" si="10"/>
        <v>1481.74</v>
      </c>
      <c r="S49" s="58">
        <v>5</v>
      </c>
      <c r="T49" s="58">
        <f t="shared" si="11"/>
        <v>3704.35</v>
      </c>
      <c r="U49" s="76">
        <f t="shared" si="1"/>
        <v>1295546.8500000001</v>
      </c>
      <c r="V49" s="160">
        <v>439998</v>
      </c>
      <c r="W49" s="77">
        <f t="shared" si="12"/>
        <v>0.17019999999999999</v>
      </c>
      <c r="X49" s="58">
        <f t="shared" si="13"/>
        <v>10448.15</v>
      </c>
      <c r="Y49" s="78">
        <f t="shared" si="2"/>
        <v>9686.8186301837577</v>
      </c>
      <c r="Z49" s="58">
        <v>7456451.3265044997</v>
      </c>
      <c r="AA49" s="76">
        <v>0</v>
      </c>
      <c r="AB49" s="79" t="str">
        <f t="shared" si="14"/>
        <v/>
      </c>
      <c r="AC49" s="155" t="str">
        <f t="shared" si="15"/>
        <v>N/A</v>
      </c>
      <c r="AD49" s="152">
        <f t="shared" si="16"/>
        <v>865235.66863018391</v>
      </c>
      <c r="AE49" s="80">
        <f t="shared" si="17"/>
        <v>1305233.6686301839</v>
      </c>
      <c r="AF49" s="81">
        <v>608127</v>
      </c>
      <c r="AG49" s="82">
        <f t="shared" si="18"/>
        <v>0</v>
      </c>
      <c r="AH49" s="80">
        <v>115615</v>
      </c>
      <c r="AI49" s="76">
        <f t="shared" si="3"/>
        <v>115615</v>
      </c>
      <c r="AJ49" s="83">
        <v>918437.85549999995</v>
      </c>
      <c r="AK49" s="84" t="str">
        <f t="shared" si="19"/>
        <v/>
      </c>
      <c r="AL49" s="85">
        <f t="shared" si="20"/>
        <v>980850.67</v>
      </c>
      <c r="AM49" s="86"/>
      <c r="AN49" s="87">
        <f t="shared" si="21"/>
        <v>1420848.67</v>
      </c>
      <c r="AO49" s="88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</row>
    <row r="50" spans="1:101" s="92" customFormat="1" ht="12.75" x14ac:dyDescent="0.2">
      <c r="A50" s="71"/>
      <c r="B50" s="71"/>
      <c r="C50" s="71"/>
      <c r="D50" s="72">
        <v>101</v>
      </c>
      <c r="E50" s="89" t="s">
        <v>91</v>
      </c>
      <c r="F50" s="74">
        <v>1592.0724</v>
      </c>
      <c r="G50" s="58">
        <f t="shared" si="4"/>
        <v>6028636.8700000001</v>
      </c>
      <c r="H50" s="58">
        <v>1648.2277000000001</v>
      </c>
      <c r="I50" s="58">
        <v>784.54610000000002</v>
      </c>
      <c r="J50" s="75">
        <f t="shared" si="5"/>
        <v>0.47599999999999998</v>
      </c>
      <c r="K50" s="58">
        <f t="shared" si="6"/>
        <v>757.82646239999997</v>
      </c>
      <c r="L50" s="58">
        <v>636.11450000000002</v>
      </c>
      <c r="M50" s="58">
        <f t="shared" si="7"/>
        <v>757.83</v>
      </c>
      <c r="N50" s="58">
        <f t="shared" si="8"/>
        <v>1434814.7</v>
      </c>
      <c r="O50" s="58">
        <v>354.46759999999995</v>
      </c>
      <c r="P50" s="58">
        <f t="shared" si="9"/>
        <v>722089.49</v>
      </c>
      <c r="Q50" s="58">
        <v>8.0950000000000006</v>
      </c>
      <c r="R50" s="58">
        <f t="shared" si="10"/>
        <v>5997.34</v>
      </c>
      <c r="S50" s="58">
        <v>35.511699999999998</v>
      </c>
      <c r="T50" s="58">
        <f t="shared" si="11"/>
        <v>26309.55</v>
      </c>
      <c r="U50" s="76">
        <f t="shared" si="1"/>
        <v>8217847.9500000002</v>
      </c>
      <c r="V50" s="160">
        <v>975244</v>
      </c>
      <c r="W50" s="77">
        <f t="shared" si="12"/>
        <v>0.47599999999999998</v>
      </c>
      <c r="X50" s="58">
        <f t="shared" si="13"/>
        <v>450908.85</v>
      </c>
      <c r="Y50" s="78">
        <f t="shared" si="2"/>
        <v>418052.21486050007</v>
      </c>
      <c r="Z50" s="58">
        <v>1106533.842549168</v>
      </c>
      <c r="AA50" s="76">
        <v>482094.0095531253</v>
      </c>
      <c r="AB50" s="79" t="str">
        <f t="shared" si="14"/>
        <v>Required</v>
      </c>
      <c r="AC50" s="155" t="str">
        <f t="shared" si="15"/>
        <v>Yes</v>
      </c>
      <c r="AD50" s="152">
        <f t="shared" si="16"/>
        <v>8142750.1744136252</v>
      </c>
      <c r="AE50" s="80">
        <f t="shared" si="17"/>
        <v>9117994.1744136252</v>
      </c>
      <c r="AF50" s="81">
        <v>1347899</v>
      </c>
      <c r="AG50" s="82">
        <f t="shared" si="18"/>
        <v>0</v>
      </c>
      <c r="AH50" s="80">
        <v>6282807</v>
      </c>
      <c r="AI50" s="76">
        <f t="shared" si="3"/>
        <v>6282807</v>
      </c>
      <c r="AJ50" s="83">
        <v>13295405.799999999</v>
      </c>
      <c r="AK50" s="84" t="str">
        <f t="shared" si="19"/>
        <v/>
      </c>
      <c r="AL50" s="85">
        <f t="shared" si="20"/>
        <v>14425557.17</v>
      </c>
      <c r="AM50" s="86"/>
      <c r="AN50" s="87">
        <f t="shared" si="21"/>
        <v>15400801.17</v>
      </c>
      <c r="AO50" s="88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</row>
    <row r="51" spans="1:101" s="92" customFormat="1" ht="12.75" x14ac:dyDescent="0.2">
      <c r="A51" s="71"/>
      <c r="B51" s="71"/>
      <c r="C51" s="71"/>
      <c r="D51" s="72">
        <v>103</v>
      </c>
      <c r="E51" s="89" t="s">
        <v>92</v>
      </c>
      <c r="F51" s="74">
        <v>23.433199999999999</v>
      </c>
      <c r="G51" s="58">
        <f t="shared" si="4"/>
        <v>88733.56</v>
      </c>
      <c r="H51" s="58">
        <v>19.8064</v>
      </c>
      <c r="I51" s="58">
        <v>13</v>
      </c>
      <c r="J51" s="75">
        <f t="shared" si="5"/>
        <v>0.65639999999999998</v>
      </c>
      <c r="K51" s="58">
        <f t="shared" si="6"/>
        <v>15.38155248</v>
      </c>
      <c r="L51" s="58">
        <v>12.433199999999999</v>
      </c>
      <c r="M51" s="58">
        <f t="shared" si="7"/>
        <v>15.38</v>
      </c>
      <c r="N51" s="58">
        <f t="shared" si="8"/>
        <v>29119.26</v>
      </c>
      <c r="O51" s="58">
        <v>4</v>
      </c>
      <c r="P51" s="58">
        <f t="shared" si="9"/>
        <v>8148.44</v>
      </c>
      <c r="Q51" s="58">
        <v>0</v>
      </c>
      <c r="R51" s="58">
        <f t="shared" si="10"/>
        <v>0</v>
      </c>
      <c r="S51" s="58">
        <v>0</v>
      </c>
      <c r="T51" s="58">
        <f t="shared" si="11"/>
        <v>0</v>
      </c>
      <c r="U51" s="76">
        <f t="shared" si="1"/>
        <v>126001.26</v>
      </c>
      <c r="V51" s="160">
        <v>71931</v>
      </c>
      <c r="W51" s="77">
        <f t="shared" si="12"/>
        <v>0.65629999999999999</v>
      </c>
      <c r="X51" s="58">
        <f t="shared" si="13"/>
        <v>9228</v>
      </c>
      <c r="Y51" s="78">
        <f t="shared" si="2"/>
        <v>8555.5780036978522</v>
      </c>
      <c r="Z51" s="58">
        <v>3704420.5922657019</v>
      </c>
      <c r="AA51" s="76">
        <v>4589.7814678239556</v>
      </c>
      <c r="AB51" s="79" t="str">
        <f t="shared" si="14"/>
        <v>Required</v>
      </c>
      <c r="AC51" s="155" t="str">
        <f t="shared" si="15"/>
        <v>Yes</v>
      </c>
      <c r="AD51" s="152">
        <f t="shared" si="16"/>
        <v>67215.619471521801</v>
      </c>
      <c r="AE51" s="80">
        <f t="shared" si="17"/>
        <v>139146.61947152182</v>
      </c>
      <c r="AF51" s="81">
        <v>99417</v>
      </c>
      <c r="AG51" s="82">
        <f t="shared" si="18"/>
        <v>0</v>
      </c>
      <c r="AH51" s="80">
        <v>46927</v>
      </c>
      <c r="AI51" s="76">
        <f t="shared" si="3"/>
        <v>46927</v>
      </c>
      <c r="AJ51" s="83">
        <v>103789.03899999999</v>
      </c>
      <c r="AK51" s="84" t="str">
        <f t="shared" si="19"/>
        <v/>
      </c>
      <c r="AL51" s="85">
        <f t="shared" si="20"/>
        <v>114142.62</v>
      </c>
      <c r="AM51" s="86"/>
      <c r="AN51" s="87">
        <f t="shared" si="21"/>
        <v>186073.62</v>
      </c>
      <c r="AO51" s="88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</row>
    <row r="52" spans="1:101" s="92" customFormat="1" ht="12.75" x14ac:dyDescent="0.2">
      <c r="A52" s="71"/>
      <c r="B52" s="71"/>
      <c r="C52" s="71"/>
      <c r="D52" s="72">
        <v>105</v>
      </c>
      <c r="E52" s="89" t="s">
        <v>93</v>
      </c>
      <c r="F52" s="74">
        <v>230.4735</v>
      </c>
      <c r="G52" s="58">
        <f t="shared" si="4"/>
        <v>872724.78</v>
      </c>
      <c r="H52" s="58">
        <v>243.0282</v>
      </c>
      <c r="I52" s="58">
        <v>124.3325</v>
      </c>
      <c r="J52" s="75">
        <f t="shared" si="5"/>
        <v>0.51160000000000005</v>
      </c>
      <c r="K52" s="58">
        <f t="shared" si="6"/>
        <v>117.91024260000002</v>
      </c>
      <c r="L52" s="58">
        <v>95.046800000000005</v>
      </c>
      <c r="M52" s="58">
        <f t="shared" si="7"/>
        <v>117.91</v>
      </c>
      <c r="N52" s="58">
        <f t="shared" si="8"/>
        <v>223241.36</v>
      </c>
      <c r="O52" s="58">
        <v>46.9968</v>
      </c>
      <c r="P52" s="58">
        <f t="shared" si="9"/>
        <v>95737.65</v>
      </c>
      <c r="Q52" s="58">
        <v>0</v>
      </c>
      <c r="R52" s="58">
        <f t="shared" si="10"/>
        <v>0</v>
      </c>
      <c r="S52" s="58">
        <v>0</v>
      </c>
      <c r="T52" s="58">
        <f t="shared" si="11"/>
        <v>0</v>
      </c>
      <c r="U52" s="76">
        <f t="shared" si="1"/>
        <v>1191703.79</v>
      </c>
      <c r="V52" s="160">
        <v>213803</v>
      </c>
      <c r="W52" s="77">
        <f t="shared" si="12"/>
        <v>0.51160000000000005</v>
      </c>
      <c r="X52" s="58">
        <f t="shared" si="13"/>
        <v>70746</v>
      </c>
      <c r="Y52" s="78">
        <f t="shared" si="2"/>
        <v>65590.910430169955</v>
      </c>
      <c r="Z52" s="58">
        <v>1613428.2175000934</v>
      </c>
      <c r="AA52" s="76">
        <v>67238.688253693312</v>
      </c>
      <c r="AB52" s="79" t="str">
        <f t="shared" si="14"/>
        <v>Required</v>
      </c>
      <c r="AC52" s="155" t="str">
        <f t="shared" si="15"/>
        <v>Yes</v>
      </c>
      <c r="AD52" s="152">
        <f t="shared" si="16"/>
        <v>1110730.3886838632</v>
      </c>
      <c r="AE52" s="80">
        <f t="shared" si="17"/>
        <v>1324533.3886838632</v>
      </c>
      <c r="AF52" s="81">
        <v>295499</v>
      </c>
      <c r="AG52" s="82">
        <f t="shared" si="18"/>
        <v>0</v>
      </c>
      <c r="AH52" s="80">
        <v>1088007</v>
      </c>
      <c r="AI52" s="76">
        <f t="shared" si="3"/>
        <v>1088007</v>
      </c>
      <c r="AJ52" s="83">
        <v>2039181.9824999999</v>
      </c>
      <c r="AK52" s="84" t="str">
        <f t="shared" si="19"/>
        <v/>
      </c>
      <c r="AL52" s="85">
        <f t="shared" si="20"/>
        <v>2198737.39</v>
      </c>
      <c r="AM52" s="86"/>
      <c r="AN52" s="87">
        <f t="shared" si="21"/>
        <v>2412540.39</v>
      </c>
      <c r="AO52" s="88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</row>
    <row r="53" spans="1:101" s="92" customFormat="1" ht="12.75" x14ac:dyDescent="0.2">
      <c r="A53" s="71"/>
      <c r="B53" s="71"/>
      <c r="C53" s="71"/>
      <c r="D53" s="72">
        <v>107</v>
      </c>
      <c r="E53" s="89" t="s">
        <v>94</v>
      </c>
      <c r="F53" s="74">
        <v>53.587600000000002</v>
      </c>
      <c r="G53" s="58">
        <f t="shared" si="4"/>
        <v>202918.02</v>
      </c>
      <c r="H53" s="58">
        <v>60.228400000000001</v>
      </c>
      <c r="I53" s="58">
        <v>26.019500000000001</v>
      </c>
      <c r="J53" s="75">
        <f t="shared" si="5"/>
        <v>0.432</v>
      </c>
      <c r="K53" s="58">
        <f t="shared" si="6"/>
        <v>23.149843199999999</v>
      </c>
      <c r="L53" s="58">
        <v>18.063299999999998</v>
      </c>
      <c r="M53" s="58">
        <f t="shared" si="7"/>
        <v>23.15</v>
      </c>
      <c r="N53" s="58">
        <f t="shared" si="8"/>
        <v>43830.36</v>
      </c>
      <c r="O53" s="58">
        <v>12.6944</v>
      </c>
      <c r="P53" s="58">
        <f t="shared" si="9"/>
        <v>25859.89</v>
      </c>
      <c r="Q53" s="58">
        <v>0</v>
      </c>
      <c r="R53" s="58">
        <f t="shared" si="10"/>
        <v>0</v>
      </c>
      <c r="S53" s="58">
        <v>2</v>
      </c>
      <c r="T53" s="58">
        <f t="shared" si="11"/>
        <v>1481.74</v>
      </c>
      <c r="U53" s="76">
        <f t="shared" si="1"/>
        <v>274090.01</v>
      </c>
      <c r="V53" s="160">
        <v>84040</v>
      </c>
      <c r="W53" s="77">
        <f t="shared" si="12"/>
        <v>0.432</v>
      </c>
      <c r="X53" s="58">
        <f t="shared" si="13"/>
        <v>12501</v>
      </c>
      <c r="Y53" s="78">
        <f t="shared" si="2"/>
        <v>11590.082425685616</v>
      </c>
      <c r="Z53" s="58">
        <v>4104518.0385915856</v>
      </c>
      <c r="AA53" s="76">
        <v>5704.4529628586224</v>
      </c>
      <c r="AB53" s="79" t="str">
        <f t="shared" si="14"/>
        <v>Required</v>
      </c>
      <c r="AC53" s="155" t="str">
        <f t="shared" si="15"/>
        <v>Yes</v>
      </c>
      <c r="AD53" s="152">
        <f t="shared" si="16"/>
        <v>207344.54538854427</v>
      </c>
      <c r="AE53" s="80">
        <f t="shared" si="17"/>
        <v>291384.54538854427</v>
      </c>
      <c r="AF53" s="81">
        <v>116153</v>
      </c>
      <c r="AG53" s="82">
        <f t="shared" si="18"/>
        <v>0</v>
      </c>
      <c r="AH53" s="80">
        <v>199764</v>
      </c>
      <c r="AI53" s="76">
        <f t="shared" si="3"/>
        <v>199764</v>
      </c>
      <c r="AJ53" s="83">
        <v>382512.73099999997</v>
      </c>
      <c r="AK53" s="84" t="str">
        <f t="shared" si="19"/>
        <v/>
      </c>
      <c r="AL53" s="85">
        <f t="shared" si="20"/>
        <v>407108.55</v>
      </c>
      <c r="AM53" s="86"/>
      <c r="AN53" s="87">
        <f t="shared" si="21"/>
        <v>491148.55</v>
      </c>
      <c r="AO53" s="88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</row>
    <row r="54" spans="1:101" s="92" customFormat="1" ht="12.75" x14ac:dyDescent="0.2">
      <c r="A54" s="71"/>
      <c r="B54" s="71"/>
      <c r="C54" s="71"/>
      <c r="D54" s="72">
        <v>111</v>
      </c>
      <c r="E54" s="89" t="s">
        <v>95</v>
      </c>
      <c r="F54" s="74">
        <v>3841.8084000000003</v>
      </c>
      <c r="G54" s="58">
        <f t="shared" si="4"/>
        <v>14547622.199999999</v>
      </c>
      <c r="H54" s="58">
        <v>4030.7190000000001</v>
      </c>
      <c r="I54" s="58">
        <v>1470.008</v>
      </c>
      <c r="J54" s="75">
        <f t="shared" si="5"/>
        <v>0.36470000000000002</v>
      </c>
      <c r="K54" s="58">
        <f t="shared" si="6"/>
        <v>1401.1075234800003</v>
      </c>
      <c r="L54" s="58">
        <v>1407.0173</v>
      </c>
      <c r="M54" s="58">
        <f t="shared" si="7"/>
        <v>1407.02</v>
      </c>
      <c r="N54" s="58">
        <f t="shared" si="8"/>
        <v>2663939.11</v>
      </c>
      <c r="O54" s="58">
        <v>740.43629999999996</v>
      </c>
      <c r="P54" s="58">
        <f t="shared" si="9"/>
        <v>1508350.19</v>
      </c>
      <c r="Q54" s="58">
        <v>219.029</v>
      </c>
      <c r="R54" s="58">
        <f t="shared" si="10"/>
        <v>162272.01999999999</v>
      </c>
      <c r="S54" s="58">
        <v>63.956299999999999</v>
      </c>
      <c r="T54" s="58">
        <f t="shared" si="11"/>
        <v>47383.3</v>
      </c>
      <c r="U54" s="76">
        <f t="shared" si="1"/>
        <v>18929566.82</v>
      </c>
      <c r="V54" s="160">
        <v>5353321</v>
      </c>
      <c r="W54" s="77">
        <f t="shared" si="12"/>
        <v>0.36620000000000003</v>
      </c>
      <c r="X54" s="58">
        <f t="shared" si="13"/>
        <v>644063.41</v>
      </c>
      <c r="Y54" s="78">
        <f t="shared" si="2"/>
        <v>597132.07017583796</v>
      </c>
      <c r="Z54" s="58">
        <v>3220565.3602081849</v>
      </c>
      <c r="AA54" s="76">
        <v>508393.6164943843</v>
      </c>
      <c r="AB54" s="79" t="str">
        <f t="shared" si="14"/>
        <v>Required</v>
      </c>
      <c r="AC54" s="155" t="str">
        <f t="shared" si="15"/>
        <v>Yes</v>
      </c>
      <c r="AD54" s="152">
        <f t="shared" si="16"/>
        <v>14681771.506670222</v>
      </c>
      <c r="AE54" s="80">
        <f t="shared" si="17"/>
        <v>20035092.506670222</v>
      </c>
      <c r="AF54" s="81">
        <v>7398899</v>
      </c>
      <c r="AG54" s="82">
        <f t="shared" si="18"/>
        <v>0</v>
      </c>
      <c r="AH54" s="80">
        <v>1794128</v>
      </c>
      <c r="AI54" s="76">
        <f t="shared" si="3"/>
        <v>1794128</v>
      </c>
      <c r="AJ54" s="83">
        <v>14949963.8475</v>
      </c>
      <c r="AK54" s="84" t="str">
        <f t="shared" si="19"/>
        <v/>
      </c>
      <c r="AL54" s="85">
        <f t="shared" si="20"/>
        <v>16475899.51</v>
      </c>
      <c r="AM54" s="86"/>
      <c r="AN54" s="87">
        <f t="shared" si="21"/>
        <v>21829220.510000002</v>
      </c>
      <c r="AO54" s="88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</row>
    <row r="55" spans="1:101" s="92" customFormat="1" ht="12.75" x14ac:dyDescent="0.2">
      <c r="A55" s="71"/>
      <c r="B55" s="71"/>
      <c r="C55" s="71"/>
      <c r="D55" s="72">
        <v>113</v>
      </c>
      <c r="E55" s="89" t="s">
        <v>96</v>
      </c>
      <c r="F55" s="74">
        <v>1061.1815999999999</v>
      </c>
      <c r="G55" s="58">
        <f t="shared" si="4"/>
        <v>4018333.92</v>
      </c>
      <c r="H55" s="58">
        <v>1159.8746000000001</v>
      </c>
      <c r="I55" s="58">
        <v>465.8997</v>
      </c>
      <c r="J55" s="75">
        <f t="shared" si="5"/>
        <v>0.4017</v>
      </c>
      <c r="K55" s="58">
        <f t="shared" si="6"/>
        <v>426.27664871999997</v>
      </c>
      <c r="L55" s="58">
        <v>332.26010000000002</v>
      </c>
      <c r="M55" s="58">
        <f t="shared" si="7"/>
        <v>426.28</v>
      </c>
      <c r="N55" s="58">
        <f t="shared" si="8"/>
        <v>807084.45</v>
      </c>
      <c r="O55" s="58">
        <v>171.03199999999998</v>
      </c>
      <c r="P55" s="58">
        <f t="shared" si="9"/>
        <v>348411</v>
      </c>
      <c r="Q55" s="58">
        <v>12.8222</v>
      </c>
      <c r="R55" s="58">
        <f t="shared" si="10"/>
        <v>9499.58</v>
      </c>
      <c r="S55" s="58">
        <v>15.376200000000001</v>
      </c>
      <c r="T55" s="58">
        <f t="shared" si="11"/>
        <v>11391.77</v>
      </c>
      <c r="U55" s="76">
        <f t="shared" si="1"/>
        <v>5194720.72</v>
      </c>
      <c r="V55" s="160">
        <v>2505537</v>
      </c>
      <c r="W55" s="77">
        <f t="shared" si="12"/>
        <v>0.4017</v>
      </c>
      <c r="X55" s="58">
        <f t="shared" si="13"/>
        <v>214045.85</v>
      </c>
      <c r="Y55" s="78">
        <f t="shared" si="2"/>
        <v>198448.84764226378</v>
      </c>
      <c r="Z55" s="58">
        <v>4924408.1684593223</v>
      </c>
      <c r="AA55" s="76">
        <v>59605.427173390803</v>
      </c>
      <c r="AB55" s="79" t="str">
        <f t="shared" si="14"/>
        <v>Required</v>
      </c>
      <c r="AC55" s="155" t="str">
        <f t="shared" si="15"/>
        <v>Yes</v>
      </c>
      <c r="AD55" s="152">
        <f t="shared" si="16"/>
        <v>2947237.9948156546</v>
      </c>
      <c r="AE55" s="80">
        <f t="shared" si="17"/>
        <v>5452774.9948156551</v>
      </c>
      <c r="AF55" s="81">
        <v>3462938</v>
      </c>
      <c r="AG55" s="82">
        <f t="shared" si="18"/>
        <v>0</v>
      </c>
      <c r="AH55" s="80">
        <v>793690</v>
      </c>
      <c r="AI55" s="76">
        <f t="shared" si="3"/>
        <v>793690</v>
      </c>
      <c r="AJ55" s="83">
        <v>3501032.2829999998</v>
      </c>
      <c r="AK55" s="84" t="str">
        <f t="shared" si="19"/>
        <v/>
      </c>
      <c r="AL55" s="85">
        <f t="shared" si="20"/>
        <v>3740927.99</v>
      </c>
      <c r="AM55" s="86"/>
      <c r="AN55" s="87">
        <f t="shared" si="21"/>
        <v>6246464.9900000002</v>
      </c>
      <c r="AO55" s="88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</row>
    <row r="56" spans="1:101" s="92" customFormat="1" ht="12.75" x14ac:dyDescent="0.2">
      <c r="A56" s="71"/>
      <c r="B56" s="71"/>
      <c r="C56" s="71"/>
      <c r="D56" s="72">
        <v>115</v>
      </c>
      <c r="E56" s="89" t="s">
        <v>97</v>
      </c>
      <c r="F56" s="74">
        <v>147.64169999999999</v>
      </c>
      <c r="G56" s="58">
        <f t="shared" si="4"/>
        <v>559068.92000000004</v>
      </c>
      <c r="H56" s="58">
        <v>137.50049999999999</v>
      </c>
      <c r="I56" s="58">
        <v>27.563199999999998</v>
      </c>
      <c r="J56" s="75">
        <f t="shared" si="5"/>
        <v>0.20050000000000001</v>
      </c>
      <c r="K56" s="58">
        <f t="shared" si="6"/>
        <v>29.602160850000001</v>
      </c>
      <c r="L56" s="58">
        <v>26</v>
      </c>
      <c r="M56" s="58">
        <f t="shared" si="7"/>
        <v>29.6</v>
      </c>
      <c r="N56" s="58">
        <f t="shared" si="8"/>
        <v>56042.27</v>
      </c>
      <c r="O56" s="58">
        <v>22.5</v>
      </c>
      <c r="P56" s="58">
        <f t="shared" si="9"/>
        <v>45834.98</v>
      </c>
      <c r="Q56" s="58">
        <v>0</v>
      </c>
      <c r="R56" s="58">
        <f t="shared" si="10"/>
        <v>0</v>
      </c>
      <c r="S56" s="58">
        <v>5</v>
      </c>
      <c r="T56" s="58">
        <f t="shared" si="11"/>
        <v>3704.35</v>
      </c>
      <c r="U56" s="76">
        <f t="shared" si="1"/>
        <v>664650.52</v>
      </c>
      <c r="V56" s="160">
        <v>245756</v>
      </c>
      <c r="W56" s="77">
        <f t="shared" si="12"/>
        <v>0.20050000000000001</v>
      </c>
      <c r="X56" s="58">
        <f t="shared" si="13"/>
        <v>7418.5</v>
      </c>
      <c r="Y56" s="78">
        <f t="shared" si="2"/>
        <v>6877.9318834452242</v>
      </c>
      <c r="Z56" s="58">
        <v>6953016.6795894252</v>
      </c>
      <c r="AA56" s="76">
        <v>0</v>
      </c>
      <c r="AB56" s="79" t="str">
        <f t="shared" si="14"/>
        <v/>
      </c>
      <c r="AC56" s="155" t="str">
        <f t="shared" si="15"/>
        <v>N/A</v>
      </c>
      <c r="AD56" s="152">
        <f t="shared" si="16"/>
        <v>425772.45188344526</v>
      </c>
      <c r="AE56" s="80">
        <f t="shared" si="17"/>
        <v>671528.45188344526</v>
      </c>
      <c r="AF56" s="81">
        <v>339662</v>
      </c>
      <c r="AG56" s="82">
        <f t="shared" si="18"/>
        <v>0</v>
      </c>
      <c r="AH56" s="80">
        <v>418638</v>
      </c>
      <c r="AI56" s="76">
        <f t="shared" si="3"/>
        <v>418638</v>
      </c>
      <c r="AJ56" s="83">
        <v>765510.81699999992</v>
      </c>
      <c r="AK56" s="84" t="str">
        <f t="shared" si="19"/>
        <v/>
      </c>
      <c r="AL56" s="85">
        <f t="shared" si="20"/>
        <v>844410.45</v>
      </c>
      <c r="AM56" s="86"/>
      <c r="AN56" s="87">
        <f t="shared" si="21"/>
        <v>1090166.45</v>
      </c>
      <c r="AO56" s="88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</row>
    <row r="57" spans="1:101" s="92" customFormat="1" ht="12.75" x14ac:dyDescent="0.2">
      <c r="A57" s="71"/>
      <c r="B57" s="71"/>
      <c r="C57" s="71"/>
      <c r="D57" s="72">
        <v>117</v>
      </c>
      <c r="E57" s="89" t="s">
        <v>98</v>
      </c>
      <c r="F57" s="74">
        <v>68.342799999999997</v>
      </c>
      <c r="G57" s="58">
        <f t="shared" si="4"/>
        <v>258790.95</v>
      </c>
      <c r="H57" s="58">
        <v>83.106300000000005</v>
      </c>
      <c r="I57" s="58">
        <v>23.805</v>
      </c>
      <c r="J57" s="75">
        <f t="shared" si="5"/>
        <v>0.28639999999999999</v>
      </c>
      <c r="K57" s="58">
        <f t="shared" si="6"/>
        <v>19.573377919999999</v>
      </c>
      <c r="L57" s="58">
        <v>15.3972</v>
      </c>
      <c r="M57" s="58">
        <f t="shared" si="7"/>
        <v>19.57</v>
      </c>
      <c r="N57" s="58">
        <f t="shared" si="8"/>
        <v>37052.269999999997</v>
      </c>
      <c r="O57" s="58">
        <v>14.019</v>
      </c>
      <c r="P57" s="58">
        <f t="shared" si="9"/>
        <v>28558.25</v>
      </c>
      <c r="Q57" s="58">
        <v>0</v>
      </c>
      <c r="R57" s="58">
        <f t="shared" si="10"/>
        <v>0</v>
      </c>
      <c r="S57" s="58">
        <v>1</v>
      </c>
      <c r="T57" s="58">
        <f t="shared" si="11"/>
        <v>740.87</v>
      </c>
      <c r="U57" s="76">
        <f t="shared" si="1"/>
        <v>325142.34000000003</v>
      </c>
      <c r="V57" s="160">
        <v>131572</v>
      </c>
      <c r="W57" s="77">
        <f t="shared" si="12"/>
        <v>0.28639999999999999</v>
      </c>
      <c r="X57" s="58">
        <f t="shared" si="13"/>
        <v>7006.06</v>
      </c>
      <c r="Y57" s="78">
        <f t="shared" si="2"/>
        <v>6495.5453867129809</v>
      </c>
      <c r="Z57" s="58">
        <v>5665290.2561099129</v>
      </c>
      <c r="AA57" s="76">
        <v>851.5350594307705</v>
      </c>
      <c r="AB57" s="79" t="str">
        <f t="shared" si="14"/>
        <v>Required</v>
      </c>
      <c r="AC57" s="155" t="str">
        <f t="shared" si="15"/>
        <v>Yes</v>
      </c>
      <c r="AD57" s="152">
        <f t="shared" si="16"/>
        <v>200917.42044614378</v>
      </c>
      <c r="AE57" s="80">
        <f t="shared" si="17"/>
        <v>332489.42044614378</v>
      </c>
      <c r="AF57" s="81">
        <v>181848</v>
      </c>
      <c r="AG57" s="82">
        <f t="shared" si="18"/>
        <v>0</v>
      </c>
      <c r="AH57" s="80">
        <v>190872</v>
      </c>
      <c r="AI57" s="76">
        <f t="shared" si="3"/>
        <v>190872</v>
      </c>
      <c r="AJ57" s="83">
        <v>379396.39850000001</v>
      </c>
      <c r="AK57" s="84" t="str">
        <f t="shared" si="19"/>
        <v/>
      </c>
      <c r="AL57" s="85">
        <f t="shared" si="20"/>
        <v>391789.42</v>
      </c>
      <c r="AM57" s="86"/>
      <c r="AN57" s="87">
        <f t="shared" si="21"/>
        <v>523361.42</v>
      </c>
      <c r="AO57" s="88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</row>
    <row r="58" spans="1:101" s="92" customFormat="1" ht="12.75" x14ac:dyDescent="0.2">
      <c r="A58" s="71"/>
      <c r="B58" s="71"/>
      <c r="C58" s="71"/>
      <c r="D58" s="72">
        <v>119</v>
      </c>
      <c r="E58" s="89" t="s">
        <v>99</v>
      </c>
      <c r="F58" s="74">
        <v>95.073300000000003</v>
      </c>
      <c r="G58" s="58">
        <f t="shared" si="4"/>
        <v>360010.26</v>
      </c>
      <c r="H58" s="58">
        <v>113.22799999999999</v>
      </c>
      <c r="I58" s="58">
        <v>57.4024</v>
      </c>
      <c r="J58" s="75">
        <f t="shared" si="5"/>
        <v>0.50700000000000001</v>
      </c>
      <c r="K58" s="58">
        <f t="shared" si="6"/>
        <v>48.2021631</v>
      </c>
      <c r="L58" s="58">
        <v>42.026200000000003</v>
      </c>
      <c r="M58" s="58">
        <f t="shared" si="7"/>
        <v>48.2</v>
      </c>
      <c r="N58" s="58">
        <f t="shared" si="8"/>
        <v>91258.02</v>
      </c>
      <c r="O58" s="58">
        <v>29.077300000000001</v>
      </c>
      <c r="P58" s="58">
        <f t="shared" si="9"/>
        <v>59233.66</v>
      </c>
      <c r="Q58" s="58">
        <v>0</v>
      </c>
      <c r="R58" s="58">
        <f t="shared" si="10"/>
        <v>0</v>
      </c>
      <c r="S58" s="58">
        <v>1</v>
      </c>
      <c r="T58" s="58">
        <f t="shared" si="11"/>
        <v>740.87</v>
      </c>
      <c r="U58" s="76">
        <f t="shared" si="1"/>
        <v>511242.81000000006</v>
      </c>
      <c r="V58" s="160">
        <v>122913</v>
      </c>
      <c r="W58" s="77">
        <f t="shared" si="12"/>
        <v>0.50700000000000001</v>
      </c>
      <c r="X58" s="58">
        <f t="shared" si="13"/>
        <v>28920</v>
      </c>
      <c r="Y58" s="78">
        <f t="shared" si="2"/>
        <v>26812.669686491321</v>
      </c>
      <c r="Z58" s="58">
        <v>2054136.4334167156</v>
      </c>
      <c r="AA58" s="76">
        <v>24724.781108210856</v>
      </c>
      <c r="AB58" s="79" t="str">
        <f t="shared" si="14"/>
        <v>Required</v>
      </c>
      <c r="AC58" s="155" t="str">
        <f t="shared" si="15"/>
        <v>Yes</v>
      </c>
      <c r="AD58" s="152">
        <f t="shared" si="16"/>
        <v>439867.26079470222</v>
      </c>
      <c r="AE58" s="80">
        <f t="shared" si="17"/>
        <v>562780.26079470222</v>
      </c>
      <c r="AF58" s="81">
        <v>169879</v>
      </c>
      <c r="AG58" s="82">
        <f t="shared" si="18"/>
        <v>0</v>
      </c>
      <c r="AH58" s="80">
        <v>329178</v>
      </c>
      <c r="AI58" s="76">
        <f t="shared" si="3"/>
        <v>329178</v>
      </c>
      <c r="AJ58" s="83">
        <v>712203.28650000005</v>
      </c>
      <c r="AK58" s="84" t="str">
        <f t="shared" si="19"/>
        <v/>
      </c>
      <c r="AL58" s="85">
        <f t="shared" si="20"/>
        <v>769045.26</v>
      </c>
      <c r="AM58" s="86"/>
      <c r="AN58" s="87">
        <f t="shared" si="21"/>
        <v>891958.26</v>
      </c>
      <c r="AO58" s="88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</row>
    <row r="59" spans="1:101" s="92" customFormat="1" ht="12.75" x14ac:dyDescent="0.2">
      <c r="A59" s="71"/>
      <c r="B59" s="71"/>
      <c r="C59" s="71"/>
      <c r="D59" s="72">
        <v>123</v>
      </c>
      <c r="E59" s="89" t="s">
        <v>100</v>
      </c>
      <c r="F59" s="74">
        <v>140.7962</v>
      </c>
      <c r="G59" s="58">
        <f t="shared" si="4"/>
        <v>533147.34</v>
      </c>
      <c r="H59" s="58">
        <v>139.4333</v>
      </c>
      <c r="I59" s="58">
        <v>53.335299999999997</v>
      </c>
      <c r="J59" s="75">
        <f t="shared" si="5"/>
        <v>0.38250000000000001</v>
      </c>
      <c r="K59" s="58">
        <f t="shared" si="6"/>
        <v>53.854546499999998</v>
      </c>
      <c r="L59" s="58">
        <v>40.240499999999997</v>
      </c>
      <c r="M59" s="58">
        <f t="shared" si="7"/>
        <v>53.85</v>
      </c>
      <c r="N59" s="58">
        <f t="shared" si="8"/>
        <v>101955.28</v>
      </c>
      <c r="O59" s="58">
        <v>20.227899999999998</v>
      </c>
      <c r="P59" s="58">
        <f t="shared" si="9"/>
        <v>41206.46</v>
      </c>
      <c r="Q59" s="58">
        <v>1.3611</v>
      </c>
      <c r="R59" s="58">
        <f t="shared" si="10"/>
        <v>1008.4</v>
      </c>
      <c r="S59" s="58">
        <v>2</v>
      </c>
      <c r="T59" s="58">
        <f t="shared" si="11"/>
        <v>1481.74</v>
      </c>
      <c r="U59" s="76">
        <f t="shared" si="1"/>
        <v>678799.22</v>
      </c>
      <c r="V59" s="160">
        <v>175647</v>
      </c>
      <c r="W59" s="77">
        <f t="shared" si="12"/>
        <v>0.38250000000000001</v>
      </c>
      <c r="X59" s="58">
        <f t="shared" si="13"/>
        <v>25747.03</v>
      </c>
      <c r="Y59" s="78">
        <f t="shared" si="2"/>
        <v>23870.90632082236</v>
      </c>
      <c r="Z59" s="58">
        <v>2706130.4086059425</v>
      </c>
      <c r="AA59" s="76">
        <v>23058.734074554101</v>
      </c>
      <c r="AB59" s="79" t="str">
        <f t="shared" si="14"/>
        <v>Required</v>
      </c>
      <c r="AC59" s="155" t="str">
        <f t="shared" si="15"/>
        <v>Yes</v>
      </c>
      <c r="AD59" s="152">
        <f t="shared" si="16"/>
        <v>550081.86039537634</v>
      </c>
      <c r="AE59" s="80">
        <f t="shared" si="17"/>
        <v>725728.86039537634</v>
      </c>
      <c r="AF59" s="81">
        <v>242764</v>
      </c>
      <c r="AG59" s="82">
        <f t="shared" si="18"/>
        <v>0</v>
      </c>
      <c r="AH59" s="80">
        <v>390811</v>
      </c>
      <c r="AI59" s="76">
        <f t="shared" si="3"/>
        <v>390811</v>
      </c>
      <c r="AJ59" s="83">
        <v>821462.91949999996</v>
      </c>
      <c r="AK59" s="84" t="str">
        <f t="shared" si="19"/>
        <v/>
      </c>
      <c r="AL59" s="85">
        <f t="shared" si="20"/>
        <v>940892.86</v>
      </c>
      <c r="AM59" s="86"/>
      <c r="AN59" s="87">
        <f t="shared" si="21"/>
        <v>1116539.8600000001</v>
      </c>
      <c r="AO59" s="88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</row>
    <row r="60" spans="1:101" s="92" customFormat="1" ht="12.75" x14ac:dyDescent="0.2">
      <c r="A60" s="71"/>
      <c r="B60" s="71"/>
      <c r="C60" s="71"/>
      <c r="D60" s="72">
        <v>125</v>
      </c>
      <c r="E60" s="89" t="s">
        <v>101</v>
      </c>
      <c r="F60" s="74">
        <v>571.0752</v>
      </c>
      <c r="G60" s="58">
        <f t="shared" si="4"/>
        <v>2162467.62</v>
      </c>
      <c r="H60" s="58">
        <v>569.76480000000004</v>
      </c>
      <c r="I60" s="58">
        <v>85.611699999999999</v>
      </c>
      <c r="J60" s="75">
        <f t="shared" si="5"/>
        <v>0.15029999999999999</v>
      </c>
      <c r="K60" s="58">
        <f t="shared" si="6"/>
        <v>85.832602559999998</v>
      </c>
      <c r="L60" s="58">
        <v>75.548199999999994</v>
      </c>
      <c r="M60" s="58">
        <f t="shared" si="7"/>
        <v>85.83</v>
      </c>
      <c r="N60" s="58">
        <f t="shared" si="8"/>
        <v>162503.66</v>
      </c>
      <c r="O60" s="58">
        <v>128.74779999999998</v>
      </c>
      <c r="P60" s="58">
        <f t="shared" si="9"/>
        <v>262273.43</v>
      </c>
      <c r="Q60" s="58">
        <v>3</v>
      </c>
      <c r="R60" s="58">
        <f t="shared" si="10"/>
        <v>2222.61</v>
      </c>
      <c r="S60" s="58">
        <v>9</v>
      </c>
      <c r="T60" s="58">
        <f t="shared" si="11"/>
        <v>6667.83</v>
      </c>
      <c r="U60" s="76">
        <f t="shared" si="1"/>
        <v>2596135.1500000004</v>
      </c>
      <c r="V60" s="160">
        <v>615405</v>
      </c>
      <c r="W60" s="77">
        <f t="shared" si="12"/>
        <v>0.15029999999999999</v>
      </c>
      <c r="X60" s="58">
        <f t="shared" si="13"/>
        <v>16125.31</v>
      </c>
      <c r="Y60" s="78">
        <f t="shared" si="2"/>
        <v>14950.297739359452</v>
      </c>
      <c r="Z60" s="58">
        <v>6045965.3371333797</v>
      </c>
      <c r="AA60" s="76">
        <v>0</v>
      </c>
      <c r="AB60" s="79" t="str">
        <f t="shared" si="14"/>
        <v/>
      </c>
      <c r="AC60" s="155" t="str">
        <f t="shared" si="15"/>
        <v>N/A</v>
      </c>
      <c r="AD60" s="152">
        <f t="shared" si="16"/>
        <v>1995680.4477393599</v>
      </c>
      <c r="AE60" s="80">
        <f t="shared" si="17"/>
        <v>2611085.4477393599</v>
      </c>
      <c r="AF60" s="81">
        <v>850560</v>
      </c>
      <c r="AG60" s="82">
        <f t="shared" si="18"/>
        <v>0</v>
      </c>
      <c r="AH60" s="80">
        <v>1082128</v>
      </c>
      <c r="AI60" s="76">
        <f t="shared" si="3"/>
        <v>1082128</v>
      </c>
      <c r="AJ60" s="83">
        <v>2898121.2619999996</v>
      </c>
      <c r="AK60" s="84" t="str">
        <f t="shared" si="19"/>
        <v/>
      </c>
      <c r="AL60" s="85">
        <f t="shared" si="20"/>
        <v>3077808.45</v>
      </c>
      <c r="AM60" s="86"/>
      <c r="AN60" s="87">
        <f t="shared" si="21"/>
        <v>3693213.45</v>
      </c>
      <c r="AO60" s="88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</row>
    <row r="61" spans="1:101" s="92" customFormat="1" ht="12.75" x14ac:dyDescent="0.2">
      <c r="A61" s="71"/>
      <c r="B61" s="71"/>
      <c r="C61" s="71"/>
      <c r="D61" s="72">
        <v>127</v>
      </c>
      <c r="E61" s="89" t="s">
        <v>102</v>
      </c>
      <c r="F61" s="74">
        <v>672.61160000000007</v>
      </c>
      <c r="G61" s="58">
        <f t="shared" si="4"/>
        <v>2546951.44</v>
      </c>
      <c r="H61" s="58">
        <v>677.62310000000002</v>
      </c>
      <c r="I61" s="58">
        <v>102.2714</v>
      </c>
      <c r="J61" s="75">
        <f t="shared" si="5"/>
        <v>0.15090000000000001</v>
      </c>
      <c r="K61" s="58">
        <f t="shared" si="6"/>
        <v>101.49709044000001</v>
      </c>
      <c r="L61" s="58">
        <v>75.139899999999997</v>
      </c>
      <c r="M61" s="58">
        <f t="shared" si="7"/>
        <v>101.5</v>
      </c>
      <c r="N61" s="58">
        <f t="shared" si="8"/>
        <v>192171.98</v>
      </c>
      <c r="O61" s="58">
        <v>141.91079999999999</v>
      </c>
      <c r="P61" s="58">
        <f t="shared" si="9"/>
        <v>289087.90999999997</v>
      </c>
      <c r="Q61" s="58">
        <v>1</v>
      </c>
      <c r="R61" s="58">
        <f t="shared" si="10"/>
        <v>740.87</v>
      </c>
      <c r="S61" s="58">
        <v>12.1965</v>
      </c>
      <c r="T61" s="58">
        <f t="shared" si="11"/>
        <v>9036.02</v>
      </c>
      <c r="U61" s="76">
        <f t="shared" si="1"/>
        <v>3037988.22</v>
      </c>
      <c r="V61" s="160">
        <v>849932</v>
      </c>
      <c r="W61" s="77">
        <f t="shared" si="12"/>
        <v>0.15090000000000001</v>
      </c>
      <c r="X61" s="58">
        <f t="shared" si="13"/>
        <v>19145.439999999999</v>
      </c>
      <c r="Y61" s="78">
        <f t="shared" si="2"/>
        <v>17750.358185426638</v>
      </c>
      <c r="Z61" s="58">
        <v>7476047.740305163</v>
      </c>
      <c r="AA61" s="76">
        <v>0</v>
      </c>
      <c r="AB61" s="79" t="str">
        <f t="shared" si="14"/>
        <v/>
      </c>
      <c r="AC61" s="155" t="str">
        <f t="shared" si="15"/>
        <v>N/A</v>
      </c>
      <c r="AD61" s="152">
        <f t="shared" si="16"/>
        <v>2205806.578185427</v>
      </c>
      <c r="AE61" s="80">
        <f t="shared" si="17"/>
        <v>3055738.578185427</v>
      </c>
      <c r="AF61" s="81">
        <v>1174703</v>
      </c>
      <c r="AG61" s="82">
        <f t="shared" si="18"/>
        <v>0</v>
      </c>
      <c r="AH61" s="80">
        <v>341247</v>
      </c>
      <c r="AI61" s="76">
        <f t="shared" si="3"/>
        <v>341247</v>
      </c>
      <c r="AJ61" s="83">
        <v>2412912.1059999997</v>
      </c>
      <c r="AK61" s="84" t="str">
        <f t="shared" si="19"/>
        <v/>
      </c>
      <c r="AL61" s="85">
        <f t="shared" si="20"/>
        <v>2547053.58</v>
      </c>
      <c r="AM61" s="86"/>
      <c r="AN61" s="87">
        <f t="shared" si="21"/>
        <v>3396985.58</v>
      </c>
      <c r="AO61" s="88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</row>
    <row r="62" spans="1:101" s="92" customFormat="1" ht="12.75" x14ac:dyDescent="0.2">
      <c r="D62" s="94">
        <v>129</v>
      </c>
      <c r="E62" s="89" t="s">
        <v>103</v>
      </c>
      <c r="F62" s="74">
        <v>179.11189999999999</v>
      </c>
      <c r="G62" s="58">
        <f t="shared" si="4"/>
        <v>678235.87</v>
      </c>
      <c r="H62" s="58">
        <v>188.10589999999999</v>
      </c>
      <c r="I62" s="58">
        <v>77.945900000000009</v>
      </c>
      <c r="J62" s="75">
        <f t="shared" si="5"/>
        <v>0.41439999999999999</v>
      </c>
      <c r="K62" s="58">
        <f t="shared" si="6"/>
        <v>74.223971359999993</v>
      </c>
      <c r="L62" s="58">
        <v>60.941600000000001</v>
      </c>
      <c r="M62" s="58">
        <f t="shared" si="7"/>
        <v>74.22</v>
      </c>
      <c r="N62" s="58">
        <f t="shared" si="8"/>
        <v>140522.21</v>
      </c>
      <c r="O62" s="58">
        <v>36.991199999999999</v>
      </c>
      <c r="P62" s="58">
        <f t="shared" si="9"/>
        <v>75355.14</v>
      </c>
      <c r="Q62" s="58">
        <v>0</v>
      </c>
      <c r="R62" s="58">
        <f t="shared" si="10"/>
        <v>0</v>
      </c>
      <c r="S62" s="58">
        <v>3</v>
      </c>
      <c r="T62" s="58">
        <f t="shared" si="11"/>
        <v>2222.61</v>
      </c>
      <c r="U62" s="76">
        <f t="shared" si="1"/>
        <v>896335.83</v>
      </c>
      <c r="V62" s="160">
        <v>294693</v>
      </c>
      <c r="W62" s="77">
        <f t="shared" si="12"/>
        <v>0.41439999999999999</v>
      </c>
      <c r="X62" s="58">
        <f t="shared" si="13"/>
        <v>38445.96</v>
      </c>
      <c r="Y62" s="78">
        <f t="shared" si="2"/>
        <v>35644.496067083601</v>
      </c>
      <c r="Z62" s="58">
        <v>3404460.2668869714</v>
      </c>
      <c r="AA62" s="76">
        <v>25043.324668914363</v>
      </c>
      <c r="AB62" s="79" t="str">
        <f t="shared" si="14"/>
        <v>Required</v>
      </c>
      <c r="AC62" s="155" t="str">
        <f t="shared" si="15"/>
        <v>Yes</v>
      </c>
      <c r="AD62" s="152">
        <f t="shared" si="16"/>
        <v>662330.65073599783</v>
      </c>
      <c r="AE62" s="80">
        <f t="shared" si="17"/>
        <v>957023.65073599783</v>
      </c>
      <c r="AF62" s="81">
        <v>407299</v>
      </c>
      <c r="AG62" s="82">
        <f t="shared" si="18"/>
        <v>0</v>
      </c>
      <c r="AH62" s="80">
        <v>398400</v>
      </c>
      <c r="AI62" s="76">
        <f t="shared" si="3"/>
        <v>398400</v>
      </c>
      <c r="AJ62" s="83">
        <v>1005962.828</v>
      </c>
      <c r="AK62" s="84" t="str">
        <f t="shared" si="19"/>
        <v/>
      </c>
      <c r="AL62" s="85">
        <f t="shared" si="20"/>
        <v>1060730.6499999999</v>
      </c>
      <c r="AM62" s="86"/>
      <c r="AN62" s="87">
        <f t="shared" si="21"/>
        <v>1355423.65</v>
      </c>
      <c r="AO62" s="88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</row>
    <row r="63" spans="1:101" s="92" customFormat="1" ht="12.75" x14ac:dyDescent="0.2">
      <c r="D63" s="94">
        <v>131</v>
      </c>
      <c r="E63" s="89" t="s">
        <v>104</v>
      </c>
      <c r="F63" s="74">
        <v>4590.4048000000003</v>
      </c>
      <c r="G63" s="58">
        <f t="shared" si="4"/>
        <v>17382302.239999998</v>
      </c>
      <c r="H63" s="58">
        <v>4714.5587999999998</v>
      </c>
      <c r="I63" s="58">
        <v>1051.6100000000001</v>
      </c>
      <c r="J63" s="75">
        <f t="shared" si="5"/>
        <v>0.22309999999999999</v>
      </c>
      <c r="K63" s="58">
        <f t="shared" si="6"/>
        <v>1024.1193108800001</v>
      </c>
      <c r="L63" s="58">
        <v>840.62430000000006</v>
      </c>
      <c r="M63" s="58">
        <f t="shared" si="7"/>
        <v>1024.1199999999999</v>
      </c>
      <c r="N63" s="58">
        <f t="shared" si="8"/>
        <v>1938986.88</v>
      </c>
      <c r="O63" s="58">
        <v>1054.7593999999999</v>
      </c>
      <c r="P63" s="58">
        <f t="shared" si="9"/>
        <v>2148660.92</v>
      </c>
      <c r="Q63" s="58">
        <v>42.325099999999999</v>
      </c>
      <c r="R63" s="58">
        <f t="shared" si="10"/>
        <v>31357.4</v>
      </c>
      <c r="S63" s="58">
        <v>59.683300000000003</v>
      </c>
      <c r="T63" s="58">
        <f t="shared" si="11"/>
        <v>44217.57</v>
      </c>
      <c r="U63" s="76">
        <f t="shared" si="1"/>
        <v>21545525.009999998</v>
      </c>
      <c r="V63" s="160">
        <v>4786918</v>
      </c>
      <c r="W63" s="77">
        <f t="shared" si="12"/>
        <v>0.22309999999999999</v>
      </c>
      <c r="X63" s="58">
        <f t="shared" si="13"/>
        <v>285601.46999999997</v>
      </c>
      <c r="Y63" s="78">
        <f t="shared" si="2"/>
        <v>264790.38302511617</v>
      </c>
      <c r="Z63" s="58">
        <v>3850621.0438514827</v>
      </c>
      <c r="AA63" s="76">
        <v>286158.85695420648</v>
      </c>
      <c r="AB63" s="79" t="str">
        <f t="shared" si="14"/>
        <v>Required</v>
      </c>
      <c r="AC63" s="155" t="str">
        <f t="shared" si="15"/>
        <v>Yes</v>
      </c>
      <c r="AD63" s="152">
        <f t="shared" si="16"/>
        <v>17309556.249979321</v>
      </c>
      <c r="AE63" s="80">
        <f t="shared" si="17"/>
        <v>22096474.249979321</v>
      </c>
      <c r="AF63" s="81">
        <v>6616065</v>
      </c>
      <c r="AG63" s="82">
        <f t="shared" si="18"/>
        <v>0</v>
      </c>
      <c r="AH63" s="80">
        <v>8658713</v>
      </c>
      <c r="AI63" s="76">
        <f t="shared" si="3"/>
        <v>8658713</v>
      </c>
      <c r="AJ63" s="83">
        <v>24227318.227999996</v>
      </c>
      <c r="AK63" s="84" t="str">
        <f t="shared" si="19"/>
        <v/>
      </c>
      <c r="AL63" s="85">
        <f t="shared" si="20"/>
        <v>25968269.25</v>
      </c>
      <c r="AM63" s="86"/>
      <c r="AN63" s="87">
        <f t="shared" si="21"/>
        <v>30755187.25</v>
      </c>
      <c r="AO63" s="88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</row>
    <row r="64" spans="1:101" s="92" customFormat="1" ht="12.75" x14ac:dyDescent="0.2">
      <c r="D64" s="94">
        <v>133</v>
      </c>
      <c r="E64" s="89" t="s">
        <v>105</v>
      </c>
      <c r="F64" s="74">
        <v>0</v>
      </c>
      <c r="G64" s="58">
        <f t="shared" si="4"/>
        <v>0</v>
      </c>
      <c r="H64" s="58">
        <v>0</v>
      </c>
      <c r="I64" s="58">
        <v>0</v>
      </c>
      <c r="J64" s="75">
        <v>0</v>
      </c>
      <c r="K64" s="58">
        <f t="shared" si="6"/>
        <v>0</v>
      </c>
      <c r="L64" s="58">
        <v>0</v>
      </c>
      <c r="M64" s="58">
        <f t="shared" si="7"/>
        <v>0</v>
      </c>
      <c r="N64" s="58">
        <f t="shared" si="8"/>
        <v>0</v>
      </c>
      <c r="O64" s="58">
        <v>0</v>
      </c>
      <c r="P64" s="58">
        <f t="shared" si="9"/>
        <v>0</v>
      </c>
      <c r="Q64" s="58">
        <v>0</v>
      </c>
      <c r="R64" s="58">
        <f t="shared" si="10"/>
        <v>0</v>
      </c>
      <c r="S64" s="58">
        <v>0</v>
      </c>
      <c r="T64" s="58">
        <f t="shared" si="11"/>
        <v>0</v>
      </c>
      <c r="U64" s="76">
        <f t="shared" si="1"/>
        <v>0</v>
      </c>
      <c r="V64" s="160">
        <v>1416</v>
      </c>
      <c r="W64" s="77">
        <f t="shared" si="12"/>
        <v>0</v>
      </c>
      <c r="X64" s="58">
        <f t="shared" si="13"/>
        <v>0</v>
      </c>
      <c r="Y64" s="78">
        <f t="shared" si="2"/>
        <v>0</v>
      </c>
      <c r="Z64" s="58">
        <v>0</v>
      </c>
      <c r="AA64" s="76"/>
      <c r="AB64" s="86" t="str">
        <f t="shared" si="14"/>
        <v/>
      </c>
      <c r="AC64" s="155" t="str">
        <f t="shared" si="15"/>
        <v>N/A</v>
      </c>
      <c r="AD64" s="152">
        <f t="shared" si="16"/>
        <v>0</v>
      </c>
      <c r="AE64" s="80">
        <f t="shared" si="17"/>
        <v>1416</v>
      </c>
      <c r="AF64" s="81">
        <v>1956</v>
      </c>
      <c r="AG64" s="82">
        <f t="shared" si="18"/>
        <v>540</v>
      </c>
      <c r="AH64" s="80">
        <v>0</v>
      </c>
      <c r="AI64" s="76">
        <f t="shared" si="3"/>
        <v>0</v>
      </c>
      <c r="AJ64" s="83">
        <v>513.37049999999999</v>
      </c>
      <c r="AK64" s="84" t="str">
        <f t="shared" si="19"/>
        <v/>
      </c>
      <c r="AL64" s="85">
        <f t="shared" si="20"/>
        <v>540</v>
      </c>
      <c r="AM64" s="86"/>
      <c r="AN64" s="87">
        <f t="shared" si="21"/>
        <v>1956</v>
      </c>
      <c r="AO64" s="88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</row>
    <row r="65" spans="4:101" s="92" customFormat="1" ht="12.75" x14ac:dyDescent="0.2">
      <c r="D65" s="94">
        <v>134</v>
      </c>
      <c r="E65" s="89" t="s">
        <v>106</v>
      </c>
      <c r="F65" s="74">
        <v>0</v>
      </c>
      <c r="G65" s="58">
        <f t="shared" si="4"/>
        <v>0</v>
      </c>
      <c r="H65" s="58">
        <v>0</v>
      </c>
      <c r="I65" s="58">
        <v>0</v>
      </c>
      <c r="J65" s="75">
        <v>0</v>
      </c>
      <c r="K65" s="58">
        <f t="shared" si="6"/>
        <v>0</v>
      </c>
      <c r="L65" s="58">
        <v>0</v>
      </c>
      <c r="M65" s="58">
        <f t="shared" si="7"/>
        <v>0</v>
      </c>
      <c r="N65" s="58">
        <f t="shared" si="8"/>
        <v>0</v>
      </c>
      <c r="O65" s="58">
        <v>0</v>
      </c>
      <c r="P65" s="58">
        <f t="shared" si="9"/>
        <v>0</v>
      </c>
      <c r="Q65" s="58">
        <v>0</v>
      </c>
      <c r="R65" s="58">
        <f t="shared" si="10"/>
        <v>0</v>
      </c>
      <c r="S65" s="58">
        <v>0</v>
      </c>
      <c r="T65" s="58">
        <f t="shared" si="11"/>
        <v>0</v>
      </c>
      <c r="U65" s="76">
        <f t="shared" si="1"/>
        <v>0</v>
      </c>
      <c r="V65" s="160">
        <v>11762</v>
      </c>
      <c r="W65" s="77">
        <f t="shared" si="12"/>
        <v>0</v>
      </c>
      <c r="X65" s="58">
        <f t="shared" si="13"/>
        <v>0</v>
      </c>
      <c r="Y65" s="78">
        <f t="shared" si="2"/>
        <v>0</v>
      </c>
      <c r="Z65" s="58">
        <v>0</v>
      </c>
      <c r="AA65" s="76"/>
      <c r="AB65" s="86" t="str">
        <f t="shared" si="14"/>
        <v/>
      </c>
      <c r="AC65" s="155" t="str">
        <f t="shared" si="15"/>
        <v>N/A</v>
      </c>
      <c r="AD65" s="152">
        <f t="shared" si="16"/>
        <v>0</v>
      </c>
      <c r="AE65" s="80">
        <f t="shared" si="17"/>
        <v>11762</v>
      </c>
      <c r="AF65" s="81">
        <v>16256</v>
      </c>
      <c r="AG65" s="82">
        <f t="shared" si="18"/>
        <v>4494</v>
      </c>
      <c r="AH65" s="80">
        <v>8706</v>
      </c>
      <c r="AI65" s="76">
        <f t="shared" si="3"/>
        <v>0</v>
      </c>
      <c r="AJ65" s="83">
        <v>4269.4994999999999</v>
      </c>
      <c r="AK65" s="84" t="str">
        <f t="shared" si="19"/>
        <v/>
      </c>
      <c r="AL65" s="85">
        <f t="shared" si="20"/>
        <v>4494</v>
      </c>
      <c r="AM65" s="86"/>
      <c r="AN65" s="87">
        <f t="shared" si="21"/>
        <v>16256</v>
      </c>
      <c r="AO65" s="88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</row>
    <row r="66" spans="4:101" s="92" customFormat="1" ht="12.75" x14ac:dyDescent="0.2">
      <c r="D66" s="94">
        <v>139</v>
      </c>
      <c r="E66" s="89" t="s">
        <v>107</v>
      </c>
      <c r="F66" s="74">
        <v>32.675800000000002</v>
      </c>
      <c r="G66" s="58">
        <f t="shared" si="4"/>
        <v>123732.14</v>
      </c>
      <c r="H66" s="58">
        <v>31.218900000000001</v>
      </c>
      <c r="I66" s="58">
        <v>15.1844</v>
      </c>
      <c r="J66" s="75">
        <f t="shared" si="5"/>
        <v>0.4864</v>
      </c>
      <c r="K66" s="58">
        <f t="shared" si="6"/>
        <v>15.893509120000001</v>
      </c>
      <c r="L66" s="58">
        <v>15</v>
      </c>
      <c r="M66" s="58">
        <f t="shared" si="7"/>
        <v>15.89</v>
      </c>
      <c r="N66" s="58">
        <f t="shared" si="8"/>
        <v>30084.85</v>
      </c>
      <c r="O66" s="58">
        <v>9</v>
      </c>
      <c r="P66" s="58">
        <f t="shared" si="9"/>
        <v>18333.990000000002</v>
      </c>
      <c r="Q66" s="58">
        <v>0</v>
      </c>
      <c r="R66" s="58">
        <f t="shared" si="10"/>
        <v>0</v>
      </c>
      <c r="S66" s="58">
        <v>0</v>
      </c>
      <c r="T66" s="58">
        <f t="shared" si="11"/>
        <v>0</v>
      </c>
      <c r="U66" s="76">
        <f t="shared" si="1"/>
        <v>172150.97999999998</v>
      </c>
      <c r="V66" s="160">
        <v>60077</v>
      </c>
      <c r="W66" s="77">
        <f t="shared" si="12"/>
        <v>0.48630000000000001</v>
      </c>
      <c r="X66" s="58">
        <f t="shared" si="13"/>
        <v>9534</v>
      </c>
      <c r="Y66" s="78">
        <f t="shared" si="2"/>
        <v>8839.2805252769103</v>
      </c>
      <c r="Z66" s="58">
        <v>3140878.5009758337</v>
      </c>
      <c r="AA66" s="76">
        <v>5906.0872805342196</v>
      </c>
      <c r="AB66" s="79" t="str">
        <f t="shared" si="14"/>
        <v>Required</v>
      </c>
      <c r="AC66" s="155" t="str">
        <f t="shared" si="15"/>
        <v>Yes</v>
      </c>
      <c r="AD66" s="152">
        <f t="shared" si="16"/>
        <v>126819.34780581111</v>
      </c>
      <c r="AE66" s="80">
        <f t="shared" si="17"/>
        <v>186896.34780581109</v>
      </c>
      <c r="AF66" s="81">
        <v>83033</v>
      </c>
      <c r="AG66" s="82">
        <f t="shared" si="18"/>
        <v>0</v>
      </c>
      <c r="AH66" s="80">
        <v>180839</v>
      </c>
      <c r="AI66" s="76">
        <f t="shared" si="3"/>
        <v>180839</v>
      </c>
      <c r="AJ66" s="83">
        <v>277136.11849999998</v>
      </c>
      <c r="AK66" s="84" t="str">
        <f t="shared" si="19"/>
        <v/>
      </c>
      <c r="AL66" s="85">
        <f t="shared" si="20"/>
        <v>307658.34999999998</v>
      </c>
      <c r="AM66" s="86"/>
      <c r="AN66" s="87">
        <f t="shared" si="21"/>
        <v>367735.35</v>
      </c>
      <c r="AO66" s="88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</row>
    <row r="67" spans="4:101" s="92" customFormat="1" ht="12.75" x14ac:dyDescent="0.2">
      <c r="D67" s="94">
        <v>141</v>
      </c>
      <c r="E67" s="89" t="s">
        <v>108</v>
      </c>
      <c r="F67" s="74">
        <v>3487.3540000000003</v>
      </c>
      <c r="G67" s="58">
        <f t="shared" si="4"/>
        <v>13205423.9</v>
      </c>
      <c r="H67" s="58">
        <v>3678.7536</v>
      </c>
      <c r="I67" s="58">
        <v>1043.9835</v>
      </c>
      <c r="J67" s="75">
        <f t="shared" si="5"/>
        <v>0.2838</v>
      </c>
      <c r="K67" s="58">
        <f t="shared" si="6"/>
        <v>989.71106520000012</v>
      </c>
      <c r="L67" s="58">
        <v>903.51710000000003</v>
      </c>
      <c r="M67" s="58">
        <f t="shared" si="7"/>
        <v>989.71</v>
      </c>
      <c r="N67" s="58">
        <f t="shared" si="8"/>
        <v>1873837.74</v>
      </c>
      <c r="O67" s="58">
        <v>733.64279999999997</v>
      </c>
      <c r="P67" s="58">
        <f t="shared" si="9"/>
        <v>1494511.08</v>
      </c>
      <c r="Q67" s="58">
        <v>108.7497</v>
      </c>
      <c r="R67" s="58">
        <f t="shared" si="10"/>
        <v>80569.39</v>
      </c>
      <c r="S67" s="58">
        <v>59</v>
      </c>
      <c r="T67" s="58">
        <f t="shared" si="11"/>
        <v>43711.33</v>
      </c>
      <c r="U67" s="76">
        <f t="shared" si="1"/>
        <v>16698053.440000001</v>
      </c>
      <c r="V67" s="160">
        <v>5076041</v>
      </c>
      <c r="W67" s="77">
        <f t="shared" si="12"/>
        <v>0.2838</v>
      </c>
      <c r="X67" s="58">
        <f t="shared" si="13"/>
        <v>351099.62</v>
      </c>
      <c r="Y67" s="78">
        <f t="shared" si="2"/>
        <v>325515.84156682645</v>
      </c>
      <c r="Z67" s="58">
        <v>4261257.6576758642</v>
      </c>
      <c r="AA67" s="76">
        <v>223710.58887081064</v>
      </c>
      <c r="AB67" s="79" t="str">
        <f t="shared" si="14"/>
        <v>Required</v>
      </c>
      <c r="AC67" s="155" t="str">
        <f t="shared" si="15"/>
        <v>Yes</v>
      </c>
      <c r="AD67" s="152">
        <f t="shared" si="16"/>
        <v>12171238.870437639</v>
      </c>
      <c r="AE67" s="80">
        <f t="shared" si="17"/>
        <v>17247279.870437637</v>
      </c>
      <c r="AF67" s="81">
        <v>7015667</v>
      </c>
      <c r="AG67" s="82">
        <f t="shared" si="18"/>
        <v>0</v>
      </c>
      <c r="AH67" s="80">
        <v>0</v>
      </c>
      <c r="AI67" s="76">
        <f t="shared" si="3"/>
        <v>0</v>
      </c>
      <c r="AJ67" s="83">
        <v>11270347.3345</v>
      </c>
      <c r="AK67" s="84" t="str">
        <f t="shared" si="19"/>
        <v/>
      </c>
      <c r="AL67" s="85">
        <f t="shared" si="20"/>
        <v>12171238.869999999</v>
      </c>
      <c r="AM67" s="86"/>
      <c r="AN67" s="87">
        <f t="shared" si="21"/>
        <v>17247279.870000001</v>
      </c>
      <c r="AO67" s="88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</row>
    <row r="68" spans="4:101" s="92" customFormat="1" ht="12.75" x14ac:dyDescent="0.2">
      <c r="D68" s="94">
        <v>143</v>
      </c>
      <c r="E68" s="95" t="s">
        <v>109</v>
      </c>
      <c r="F68" s="74">
        <v>129.80860000000001</v>
      </c>
      <c r="G68" s="58">
        <f t="shared" si="4"/>
        <v>491541.03</v>
      </c>
      <c r="H68" s="58">
        <v>133.18009999999998</v>
      </c>
      <c r="I68" s="58">
        <v>31.752300000000002</v>
      </c>
      <c r="J68" s="75">
        <f t="shared" si="5"/>
        <v>0.2384</v>
      </c>
      <c r="K68" s="58">
        <f t="shared" si="6"/>
        <v>30.946370240000004</v>
      </c>
      <c r="L68" s="58">
        <v>20.2134</v>
      </c>
      <c r="M68" s="58">
        <f t="shared" si="7"/>
        <v>30.95</v>
      </c>
      <c r="N68" s="58">
        <f t="shared" si="8"/>
        <v>58598.25</v>
      </c>
      <c r="O68" s="58">
        <v>22.620799999999999</v>
      </c>
      <c r="P68" s="58">
        <f t="shared" si="9"/>
        <v>46081.06</v>
      </c>
      <c r="Q68" s="58">
        <v>0</v>
      </c>
      <c r="R68" s="58">
        <f t="shared" si="10"/>
        <v>0</v>
      </c>
      <c r="S68" s="58">
        <v>3</v>
      </c>
      <c r="T68" s="58">
        <f t="shared" si="11"/>
        <v>2222.61</v>
      </c>
      <c r="U68" s="96">
        <f t="shared" si="1"/>
        <v>598442.95000000007</v>
      </c>
      <c r="V68" s="160">
        <v>331462</v>
      </c>
      <c r="W68" s="77">
        <f t="shared" si="12"/>
        <v>0.2384</v>
      </c>
      <c r="X68" s="58">
        <f t="shared" si="13"/>
        <v>9223.1</v>
      </c>
      <c r="Y68" s="78">
        <f t="shared" si="2"/>
        <v>8551.0350548228944</v>
      </c>
      <c r="Z68" s="58">
        <v>8805744.6040818095</v>
      </c>
      <c r="AA68" s="76">
        <v>0</v>
      </c>
      <c r="AB68" s="79" t="str">
        <f t="shared" si="14"/>
        <v/>
      </c>
      <c r="AC68" s="155" t="str">
        <f t="shared" si="15"/>
        <v>N/A</v>
      </c>
      <c r="AD68" s="152">
        <f t="shared" si="16"/>
        <v>275531.98505482299</v>
      </c>
      <c r="AE68" s="80">
        <f t="shared" si="17"/>
        <v>606993.98505482299</v>
      </c>
      <c r="AF68" s="81">
        <v>458118</v>
      </c>
      <c r="AG68" s="82">
        <f t="shared" si="18"/>
        <v>0</v>
      </c>
      <c r="AH68" s="147">
        <v>14881</v>
      </c>
      <c r="AI68" s="76">
        <f t="shared" si="3"/>
        <v>14881</v>
      </c>
      <c r="AJ68" s="83">
        <v>266022.3345</v>
      </c>
      <c r="AK68" s="84" t="str">
        <f t="shared" si="19"/>
        <v/>
      </c>
      <c r="AL68" s="85">
        <f t="shared" si="20"/>
        <v>290412.99</v>
      </c>
      <c r="AM68" s="86"/>
      <c r="AN68" s="87">
        <f t="shared" si="21"/>
        <v>621874.99</v>
      </c>
      <c r="AO68" s="88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</row>
    <row r="69" spans="4:101" s="92" customFormat="1" ht="12.75" x14ac:dyDescent="0.2">
      <c r="D69" s="94">
        <v>147</v>
      </c>
      <c r="E69" s="89" t="s">
        <v>110</v>
      </c>
      <c r="F69" s="74">
        <v>23.848299999999998</v>
      </c>
      <c r="G69" s="58">
        <f t="shared" si="4"/>
        <v>90305.4</v>
      </c>
      <c r="H69" s="58">
        <v>22.216699999999999</v>
      </c>
      <c r="I69" s="58">
        <v>7.2167000000000003</v>
      </c>
      <c r="J69" s="75">
        <f t="shared" si="5"/>
        <v>0.32479999999999998</v>
      </c>
      <c r="K69" s="58">
        <f t="shared" si="6"/>
        <v>7.7459278399999993</v>
      </c>
      <c r="L69" s="58">
        <v>7.0730000000000004</v>
      </c>
      <c r="M69" s="58">
        <f t="shared" si="7"/>
        <v>7.75</v>
      </c>
      <c r="N69" s="58">
        <f t="shared" si="8"/>
        <v>14673.23</v>
      </c>
      <c r="O69" s="58">
        <v>3</v>
      </c>
      <c r="P69" s="58">
        <f t="shared" si="9"/>
        <v>6111.33</v>
      </c>
      <c r="Q69" s="58">
        <v>0</v>
      </c>
      <c r="R69" s="58">
        <f t="shared" si="10"/>
        <v>0</v>
      </c>
      <c r="S69" s="58">
        <v>0</v>
      </c>
      <c r="T69" s="58">
        <f t="shared" si="11"/>
        <v>0</v>
      </c>
      <c r="U69" s="76">
        <f t="shared" si="1"/>
        <v>111089.95999999999</v>
      </c>
      <c r="V69" s="160">
        <v>43858</v>
      </c>
      <c r="W69" s="77">
        <f t="shared" si="12"/>
        <v>0.32500000000000001</v>
      </c>
      <c r="X69" s="58">
        <f t="shared" si="13"/>
        <v>3148.44</v>
      </c>
      <c r="Y69" s="78">
        <f t="shared" si="2"/>
        <v>2919.020807321464</v>
      </c>
      <c r="Z69" s="58">
        <v>11621785.977948168</v>
      </c>
      <c r="AA69" s="76">
        <v>0</v>
      </c>
      <c r="AB69" s="79" t="str">
        <f t="shared" si="14"/>
        <v/>
      </c>
      <c r="AC69" s="155" t="str">
        <f t="shared" si="15"/>
        <v>N/A</v>
      </c>
      <c r="AD69" s="152">
        <f t="shared" si="16"/>
        <v>70150.980807321452</v>
      </c>
      <c r="AE69" s="80">
        <f t="shared" si="17"/>
        <v>114008.98080732145</v>
      </c>
      <c r="AF69" s="81">
        <v>60617</v>
      </c>
      <c r="AG69" s="82">
        <f t="shared" si="18"/>
        <v>0</v>
      </c>
      <c r="AH69" s="80">
        <v>50888</v>
      </c>
      <c r="AI69" s="76">
        <f t="shared" si="3"/>
        <v>50888</v>
      </c>
      <c r="AJ69" s="83">
        <v>98556.856999999989</v>
      </c>
      <c r="AK69" s="84" t="str">
        <f t="shared" si="19"/>
        <v/>
      </c>
      <c r="AL69" s="85">
        <f t="shared" si="20"/>
        <v>121038.98</v>
      </c>
      <c r="AM69" s="86"/>
      <c r="AN69" s="87">
        <f t="shared" si="21"/>
        <v>164896.98000000001</v>
      </c>
      <c r="AO69" s="88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</row>
    <row r="70" spans="4:101" s="92" customFormat="1" ht="12.75" x14ac:dyDescent="0.2">
      <c r="D70" s="94">
        <v>149</v>
      </c>
      <c r="E70" s="89" t="s">
        <v>111</v>
      </c>
      <c r="F70" s="74">
        <v>465.17849999999999</v>
      </c>
      <c r="G70" s="58">
        <f t="shared" si="4"/>
        <v>1761472.82</v>
      </c>
      <c r="H70" s="58">
        <v>455.43220000000002</v>
      </c>
      <c r="I70" s="58">
        <v>29.2333</v>
      </c>
      <c r="J70" s="75">
        <f t="shared" si="5"/>
        <v>6.4199999999999993E-2</v>
      </c>
      <c r="K70" s="58">
        <f t="shared" si="6"/>
        <v>29.864459699999998</v>
      </c>
      <c r="L70" s="58">
        <v>19.372299999999999</v>
      </c>
      <c r="M70" s="58">
        <f t="shared" si="7"/>
        <v>29.86</v>
      </c>
      <c r="N70" s="58">
        <f t="shared" si="8"/>
        <v>56534.54</v>
      </c>
      <c r="O70" s="58">
        <v>88.723200000000006</v>
      </c>
      <c r="P70" s="58">
        <f t="shared" si="9"/>
        <v>180738.92</v>
      </c>
      <c r="Q70" s="58">
        <v>0</v>
      </c>
      <c r="R70" s="58">
        <f t="shared" si="10"/>
        <v>0</v>
      </c>
      <c r="S70" s="58">
        <v>18</v>
      </c>
      <c r="T70" s="58">
        <f t="shared" si="11"/>
        <v>13335.66</v>
      </c>
      <c r="U70" s="76">
        <f t="shared" si="1"/>
        <v>2012081.94</v>
      </c>
      <c r="V70" s="160">
        <v>506431</v>
      </c>
      <c r="W70" s="77">
        <f t="shared" si="12"/>
        <v>6.4199999999999993E-2</v>
      </c>
      <c r="X70" s="58">
        <f t="shared" si="13"/>
        <v>0</v>
      </c>
      <c r="Y70" s="78">
        <f t="shared" si="2"/>
        <v>0</v>
      </c>
      <c r="Z70" s="58">
        <v>14653530.156695781</v>
      </c>
      <c r="AA70" s="76">
        <v>0</v>
      </c>
      <c r="AB70" s="79" t="str">
        <f t="shared" si="14"/>
        <v/>
      </c>
      <c r="AC70" s="155" t="str">
        <f t="shared" si="15"/>
        <v>N/A</v>
      </c>
      <c r="AD70" s="152">
        <f t="shared" si="16"/>
        <v>1505650.94</v>
      </c>
      <c r="AE70" s="80">
        <f t="shared" si="17"/>
        <v>2012081.94</v>
      </c>
      <c r="AF70" s="81">
        <v>699946</v>
      </c>
      <c r="AG70" s="82">
        <f t="shared" si="18"/>
        <v>0</v>
      </c>
      <c r="AH70" s="80">
        <v>0</v>
      </c>
      <c r="AI70" s="76">
        <f t="shared" si="3"/>
        <v>0</v>
      </c>
      <c r="AJ70" s="83">
        <v>1424688.1814999999</v>
      </c>
      <c r="AK70" s="84" t="str">
        <f t="shared" si="19"/>
        <v/>
      </c>
      <c r="AL70" s="85">
        <f t="shared" si="20"/>
        <v>1505650.94</v>
      </c>
      <c r="AM70" s="86"/>
      <c r="AN70" s="87">
        <f t="shared" si="21"/>
        <v>2012081.94</v>
      </c>
      <c r="AO70" s="88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</row>
    <row r="71" spans="4:101" s="92" customFormat="1" ht="12.75" x14ac:dyDescent="0.2">
      <c r="D71" s="94">
        <v>151</v>
      </c>
      <c r="E71" s="89" t="s">
        <v>112</v>
      </c>
      <c r="F71" s="74">
        <v>925.83479999999997</v>
      </c>
      <c r="G71" s="58">
        <f t="shared" si="4"/>
        <v>3505821.6</v>
      </c>
      <c r="H71" s="58">
        <v>928.45669999999996</v>
      </c>
      <c r="I71" s="58">
        <v>51.572200000000002</v>
      </c>
      <c r="J71" s="75">
        <f t="shared" si="5"/>
        <v>5.5500000000000001E-2</v>
      </c>
      <c r="K71" s="58">
        <f t="shared" si="6"/>
        <v>51.383831399999998</v>
      </c>
      <c r="L71" s="58">
        <v>39.3932</v>
      </c>
      <c r="M71" s="58">
        <f t="shared" si="7"/>
        <v>51.38</v>
      </c>
      <c r="N71" s="58">
        <f t="shared" si="8"/>
        <v>97278.78</v>
      </c>
      <c r="O71" s="58">
        <v>129.38760000000002</v>
      </c>
      <c r="P71" s="58">
        <f t="shared" si="9"/>
        <v>263576.77</v>
      </c>
      <c r="Q71" s="58">
        <v>12.353999999999999</v>
      </c>
      <c r="R71" s="58">
        <f t="shared" si="10"/>
        <v>9152.7099999999991</v>
      </c>
      <c r="S71" s="58">
        <v>10</v>
      </c>
      <c r="T71" s="58">
        <f t="shared" si="11"/>
        <v>7408.7</v>
      </c>
      <c r="U71" s="76">
        <f t="shared" si="1"/>
        <v>3883238.56</v>
      </c>
      <c r="V71" s="160">
        <v>1796982</v>
      </c>
      <c r="W71" s="77">
        <f t="shared" si="12"/>
        <v>5.5500000000000001E-2</v>
      </c>
      <c r="X71" s="58">
        <f t="shared" si="13"/>
        <v>0</v>
      </c>
      <c r="Y71" s="78">
        <f t="shared" si="2"/>
        <v>0</v>
      </c>
      <c r="Z71" s="58">
        <v>29697582.524523351</v>
      </c>
      <c r="AA71" s="76">
        <v>0</v>
      </c>
      <c r="AB71" s="79" t="str">
        <f t="shared" si="14"/>
        <v/>
      </c>
      <c r="AC71" s="155" t="str">
        <f t="shared" si="15"/>
        <v>N/A</v>
      </c>
      <c r="AD71" s="152">
        <f t="shared" si="16"/>
        <v>2086256.56</v>
      </c>
      <c r="AE71" s="80">
        <f t="shared" si="17"/>
        <v>3883238.56</v>
      </c>
      <c r="AF71" s="81">
        <v>2483633</v>
      </c>
      <c r="AG71" s="82">
        <f t="shared" si="18"/>
        <v>0</v>
      </c>
      <c r="AH71" s="80">
        <v>12435</v>
      </c>
      <c r="AI71" s="76">
        <f t="shared" si="3"/>
        <v>12435</v>
      </c>
      <c r="AJ71" s="83">
        <v>1944817.8079999997</v>
      </c>
      <c r="AK71" s="84" t="str">
        <f t="shared" si="19"/>
        <v/>
      </c>
      <c r="AL71" s="85">
        <f t="shared" si="20"/>
        <v>2098691.56</v>
      </c>
      <c r="AM71" s="86"/>
      <c r="AN71" s="87">
        <f t="shared" si="21"/>
        <v>3895673.56</v>
      </c>
      <c r="AO71" s="88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</row>
    <row r="72" spans="4:101" s="92" customFormat="1" ht="12.75" x14ac:dyDescent="0.2">
      <c r="D72" s="94">
        <v>153</v>
      </c>
      <c r="E72" s="89" t="s">
        <v>113</v>
      </c>
      <c r="F72" s="74">
        <v>310.3064</v>
      </c>
      <c r="G72" s="58">
        <f t="shared" si="4"/>
        <v>1175024.83</v>
      </c>
      <c r="H72" s="58">
        <v>345.96109999999999</v>
      </c>
      <c r="I72" s="58">
        <v>25.866700000000002</v>
      </c>
      <c r="J72" s="75">
        <f t="shared" si="5"/>
        <v>7.4800000000000005E-2</v>
      </c>
      <c r="K72" s="58">
        <f t="shared" si="6"/>
        <v>23.210918720000002</v>
      </c>
      <c r="L72" s="58">
        <v>20.644400000000001</v>
      </c>
      <c r="M72" s="58">
        <f t="shared" si="7"/>
        <v>23.21</v>
      </c>
      <c r="N72" s="58">
        <f t="shared" si="8"/>
        <v>43943.96</v>
      </c>
      <c r="O72" s="58">
        <v>56.158099999999997</v>
      </c>
      <c r="P72" s="58">
        <f t="shared" si="9"/>
        <v>114400.23</v>
      </c>
      <c r="Q72" s="58">
        <v>0</v>
      </c>
      <c r="R72" s="58">
        <f t="shared" si="10"/>
        <v>0</v>
      </c>
      <c r="S72" s="58">
        <v>6</v>
      </c>
      <c r="T72" s="58">
        <f t="shared" si="11"/>
        <v>4445.22</v>
      </c>
      <c r="U72" s="76">
        <f t="shared" ref="U72:U135" si="22">G72+N72+P72+R72+T72</f>
        <v>1337814.24</v>
      </c>
      <c r="V72" s="160">
        <v>490779</v>
      </c>
      <c r="W72" s="77">
        <f t="shared" si="12"/>
        <v>7.4800000000000005E-2</v>
      </c>
      <c r="X72" s="58">
        <f t="shared" si="13"/>
        <v>0</v>
      </c>
      <c r="Y72" s="78">
        <f t="shared" ref="Y72:Y135" si="23">(X72/$X$6)*$X$5</f>
        <v>0</v>
      </c>
      <c r="Z72" s="58">
        <v>18435272.682025764</v>
      </c>
      <c r="AA72" s="76">
        <v>0</v>
      </c>
      <c r="AB72" s="79" t="str">
        <f t="shared" si="14"/>
        <v/>
      </c>
      <c r="AC72" s="155" t="str">
        <f t="shared" si="15"/>
        <v>N/A</v>
      </c>
      <c r="AD72" s="152">
        <f t="shared" si="16"/>
        <v>847035.24</v>
      </c>
      <c r="AE72" s="80">
        <f t="shared" si="17"/>
        <v>1337814.24</v>
      </c>
      <c r="AF72" s="81">
        <v>678313</v>
      </c>
      <c r="AG72" s="82">
        <f t="shared" si="18"/>
        <v>0</v>
      </c>
      <c r="AH72" s="80">
        <v>0</v>
      </c>
      <c r="AI72" s="76">
        <f t="shared" ref="AI72:AI135" si="24">IF(OR(F72=0,V72&gt;U72),0,ROUND(AH72,2))</f>
        <v>0</v>
      </c>
      <c r="AJ72" s="83">
        <v>801217.00399999996</v>
      </c>
      <c r="AK72" s="84" t="str">
        <f t="shared" si="19"/>
        <v/>
      </c>
      <c r="AL72" s="85">
        <f t="shared" si="20"/>
        <v>847035.24</v>
      </c>
      <c r="AM72" s="86"/>
      <c r="AN72" s="87">
        <f t="shared" si="21"/>
        <v>1337814.24</v>
      </c>
      <c r="AO72" s="88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</row>
    <row r="73" spans="4:101" s="92" customFormat="1" ht="12.75" x14ac:dyDescent="0.2">
      <c r="D73" s="94">
        <v>155</v>
      </c>
      <c r="E73" s="89" t="s">
        <v>114</v>
      </c>
      <c r="F73" s="74">
        <v>24.125699999999998</v>
      </c>
      <c r="G73" s="58">
        <f t="shared" ref="G73:G136" si="25">ROUND(F73*G$5,2)</f>
        <v>91355.82</v>
      </c>
      <c r="H73" s="58">
        <v>27</v>
      </c>
      <c r="I73" s="58">
        <v>6</v>
      </c>
      <c r="J73" s="75">
        <f t="shared" ref="J73:J136" si="26">ROUND(IFERROR(I73/H73,""),4)</f>
        <v>0.22220000000000001</v>
      </c>
      <c r="K73" s="58">
        <f t="shared" ref="K73:K136" si="27">IFERROR(J73*F73,"")</f>
        <v>5.3607305399999996</v>
      </c>
      <c r="L73" s="58">
        <v>6.4153000000000002</v>
      </c>
      <c r="M73" s="58">
        <f t="shared" ref="M73:M136" si="28">ROUND(MAX(K73,L73),2)</f>
        <v>6.42</v>
      </c>
      <c r="N73" s="58">
        <f t="shared" ref="N73:N136" si="29">ROUND(M73*$N$5,2)</f>
        <v>12155.11</v>
      </c>
      <c r="O73" s="58">
        <v>3.1257000000000001</v>
      </c>
      <c r="P73" s="58">
        <f t="shared" ref="P73:P136" si="30">ROUND(O73*$P$5,2)</f>
        <v>6367.39</v>
      </c>
      <c r="Q73" s="58">
        <v>0</v>
      </c>
      <c r="R73" s="58">
        <f t="shared" ref="R73:R136" si="31">ROUND(Q73*$R$5,2)</f>
        <v>0</v>
      </c>
      <c r="S73" s="58">
        <v>0</v>
      </c>
      <c r="T73" s="58">
        <f t="shared" ref="T73:T136" si="32">ROUND(S73*$T$5,2)</f>
        <v>0</v>
      </c>
      <c r="U73" s="76">
        <f t="shared" si="22"/>
        <v>109878.32</v>
      </c>
      <c r="V73" s="160">
        <v>99600</v>
      </c>
      <c r="W73" s="77">
        <f t="shared" ref="W73:W136" si="33">ROUND(IF(M73=0,0,M73/F73),4)</f>
        <v>0.2661</v>
      </c>
      <c r="X73" s="58">
        <f t="shared" ref="X73:X136" si="34">IF(V73&gt;U73,0,ROUND(IF(W73&lt;0.12,0,IF(W73&gt;0.48,M73*600,(M73*150)+((W73-0.12)*100)*12.5*M73)),2))</f>
        <v>2135.4499999999998</v>
      </c>
      <c r="Y73" s="78">
        <f t="shared" si="23"/>
        <v>1979.8449336797332</v>
      </c>
      <c r="Z73" s="58">
        <v>12753424.673770951</v>
      </c>
      <c r="AA73" s="76">
        <v>0</v>
      </c>
      <c r="AB73" s="79" t="str">
        <f t="shared" ref="AB73:AB136" si="35">IF(AA73&gt;0,"Required","")</f>
        <v/>
      </c>
      <c r="AC73" s="155" t="str">
        <f t="shared" ref="AC73:AC136" si="36">IF(AB73="Required","Yes","N/A")</f>
        <v>N/A</v>
      </c>
      <c r="AD73" s="152">
        <f t="shared" ref="AD73:AD136" si="37">IF(U73&gt;V73,U73-V73+Y73+AA73,0)</f>
        <v>12258.16493367974</v>
      </c>
      <c r="AE73" s="80">
        <f t="shared" ref="AE73:AE136" si="38">AD73+V73</f>
        <v>111858.16493367974</v>
      </c>
      <c r="AF73" s="81">
        <v>137658</v>
      </c>
      <c r="AG73" s="82">
        <f t="shared" ref="AG73:AG136" si="39">IF(AF73&gt;AE73,AF73-AE73,0)</f>
        <v>25799.835066320258</v>
      </c>
      <c r="AH73" s="80">
        <v>0</v>
      </c>
      <c r="AI73" s="76">
        <f t="shared" si="24"/>
        <v>0</v>
      </c>
      <c r="AJ73" s="83">
        <v>36155.375500000002</v>
      </c>
      <c r="AK73" s="84" t="str">
        <f t="shared" ref="AK73:AK136" si="40">IF(AJ73&gt;AD73+AG73+AI73,AJ73-SUM(AD73,AG73,AI73),"")</f>
        <v/>
      </c>
      <c r="AL73" s="85">
        <f t="shared" ref="AL73:AL136" si="41">ROUND(SUM(AD73,AG73,AI73,AK73),2)</f>
        <v>38058</v>
      </c>
      <c r="AM73" s="86"/>
      <c r="AN73" s="87">
        <f t="shared" ref="AN73:AN136" si="42">ROUND(AL73+V73,2)</f>
        <v>137658</v>
      </c>
      <c r="AO73" s="88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</row>
    <row r="74" spans="4:101" s="92" customFormat="1" ht="12.75" x14ac:dyDescent="0.2">
      <c r="D74" s="94">
        <v>159</v>
      </c>
      <c r="E74" s="89" t="s">
        <v>115</v>
      </c>
      <c r="F74" s="74">
        <v>29.835999999999999</v>
      </c>
      <c r="G74" s="58">
        <f t="shared" si="25"/>
        <v>112978.79</v>
      </c>
      <c r="H74" s="58">
        <v>26.5945</v>
      </c>
      <c r="I74" s="58">
        <v>5.7055999999999996</v>
      </c>
      <c r="J74" s="75">
        <f t="shared" si="26"/>
        <v>0.2145</v>
      </c>
      <c r="K74" s="58">
        <f t="shared" si="27"/>
        <v>6.3998219999999995</v>
      </c>
      <c r="L74" s="58">
        <v>11</v>
      </c>
      <c r="M74" s="58">
        <f t="shared" si="28"/>
        <v>11</v>
      </c>
      <c r="N74" s="58">
        <f t="shared" si="29"/>
        <v>20826.52</v>
      </c>
      <c r="O74" s="58">
        <v>6</v>
      </c>
      <c r="P74" s="58">
        <f t="shared" si="30"/>
        <v>12222.66</v>
      </c>
      <c r="Q74" s="58">
        <v>0</v>
      </c>
      <c r="R74" s="58">
        <f t="shared" si="31"/>
        <v>0</v>
      </c>
      <c r="S74" s="58">
        <v>0</v>
      </c>
      <c r="T74" s="58">
        <f t="shared" si="32"/>
        <v>0</v>
      </c>
      <c r="U74" s="76">
        <f t="shared" si="22"/>
        <v>146027.97</v>
      </c>
      <c r="V74" s="160">
        <v>143986</v>
      </c>
      <c r="W74" s="77">
        <f t="shared" si="33"/>
        <v>0.36870000000000003</v>
      </c>
      <c r="X74" s="58">
        <f t="shared" si="34"/>
        <v>5069.63</v>
      </c>
      <c r="Y74" s="78">
        <f t="shared" si="23"/>
        <v>4700.2183479504502</v>
      </c>
      <c r="Z74" s="58">
        <v>10770230.496269001</v>
      </c>
      <c r="AA74" s="76">
        <v>0</v>
      </c>
      <c r="AB74" s="86" t="str">
        <f t="shared" si="35"/>
        <v/>
      </c>
      <c r="AC74" s="155" t="str">
        <f t="shared" si="36"/>
        <v>N/A</v>
      </c>
      <c r="AD74" s="152">
        <f t="shared" si="37"/>
        <v>6742.1883479504513</v>
      </c>
      <c r="AE74" s="80">
        <f t="shared" si="38"/>
        <v>150728.18834795046</v>
      </c>
      <c r="AF74" s="81">
        <v>199005</v>
      </c>
      <c r="AG74" s="82">
        <f t="shared" si="39"/>
        <v>48276.811652049539</v>
      </c>
      <c r="AH74" s="80">
        <v>0</v>
      </c>
      <c r="AI74" s="76">
        <f t="shared" si="24"/>
        <v>0</v>
      </c>
      <c r="AJ74" s="83">
        <v>52267.736499999999</v>
      </c>
      <c r="AK74" s="84" t="str">
        <f t="shared" si="40"/>
        <v/>
      </c>
      <c r="AL74" s="85">
        <f t="shared" si="41"/>
        <v>55019</v>
      </c>
      <c r="AM74" s="86"/>
      <c r="AN74" s="87">
        <f t="shared" si="42"/>
        <v>199005</v>
      </c>
      <c r="AO74" s="88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</row>
    <row r="75" spans="4:101" s="92" customFormat="1" ht="12.75" x14ac:dyDescent="0.2">
      <c r="D75" s="94">
        <v>161</v>
      </c>
      <c r="E75" s="89" t="s">
        <v>116</v>
      </c>
      <c r="F75" s="74">
        <v>185.56639999999999</v>
      </c>
      <c r="G75" s="58">
        <f t="shared" si="25"/>
        <v>702676.86</v>
      </c>
      <c r="H75" s="58">
        <v>192.12520000000001</v>
      </c>
      <c r="I75" s="58">
        <v>109.66240000000001</v>
      </c>
      <c r="J75" s="75">
        <f t="shared" si="26"/>
        <v>0.57079999999999997</v>
      </c>
      <c r="K75" s="58">
        <f t="shared" si="27"/>
        <v>105.92130111999998</v>
      </c>
      <c r="L75" s="58">
        <v>74.48599999999999</v>
      </c>
      <c r="M75" s="58">
        <f t="shared" si="28"/>
        <v>105.92</v>
      </c>
      <c r="N75" s="58">
        <f t="shared" si="29"/>
        <v>200540.45</v>
      </c>
      <c r="O75" s="58">
        <v>31.9496</v>
      </c>
      <c r="P75" s="58">
        <f t="shared" si="30"/>
        <v>65084.85</v>
      </c>
      <c r="Q75" s="58">
        <v>0</v>
      </c>
      <c r="R75" s="58">
        <f t="shared" si="31"/>
        <v>0</v>
      </c>
      <c r="S75" s="58">
        <v>2.7555999999999998</v>
      </c>
      <c r="T75" s="58">
        <f t="shared" si="32"/>
        <v>2041.54</v>
      </c>
      <c r="U75" s="76">
        <f t="shared" si="22"/>
        <v>970343.70000000007</v>
      </c>
      <c r="V75" s="160">
        <v>253377</v>
      </c>
      <c r="W75" s="77">
        <f t="shared" si="33"/>
        <v>0.57079999999999997</v>
      </c>
      <c r="X75" s="58">
        <f t="shared" si="34"/>
        <v>63552</v>
      </c>
      <c r="Y75" s="78">
        <f t="shared" si="23"/>
        <v>58921.119775791711</v>
      </c>
      <c r="Z75" s="58">
        <v>1997073.4000914651</v>
      </c>
      <c r="AA75" s="76"/>
      <c r="AB75" s="86"/>
      <c r="AC75" s="155" t="str">
        <f t="shared" si="36"/>
        <v>N/A</v>
      </c>
      <c r="AD75" s="152">
        <f t="shared" si="37"/>
        <v>775887.81977579184</v>
      </c>
      <c r="AE75" s="80">
        <f t="shared" si="38"/>
        <v>1029264.8197757918</v>
      </c>
      <c r="AF75" s="81">
        <v>350195</v>
      </c>
      <c r="AG75" s="82">
        <f t="shared" si="39"/>
        <v>0</v>
      </c>
      <c r="AH75" s="80">
        <v>323629</v>
      </c>
      <c r="AI75" s="76">
        <f t="shared" si="24"/>
        <v>323629</v>
      </c>
      <c r="AJ75" s="83">
        <v>1045543.21</v>
      </c>
      <c r="AK75" s="84" t="str">
        <f t="shared" si="40"/>
        <v/>
      </c>
      <c r="AL75" s="85">
        <f t="shared" si="41"/>
        <v>1099516.82</v>
      </c>
      <c r="AM75" s="86"/>
      <c r="AN75" s="87">
        <f t="shared" si="42"/>
        <v>1352893.82</v>
      </c>
      <c r="AO75" s="88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</row>
    <row r="76" spans="4:101" s="92" customFormat="1" ht="12.75" x14ac:dyDescent="0.2">
      <c r="D76" s="94">
        <v>162</v>
      </c>
      <c r="E76" s="89" t="s">
        <v>117</v>
      </c>
      <c r="F76" s="74">
        <v>10.4476</v>
      </c>
      <c r="G76" s="58">
        <f t="shared" si="25"/>
        <v>39561.51</v>
      </c>
      <c r="H76" s="58">
        <v>10</v>
      </c>
      <c r="I76" s="58">
        <v>6</v>
      </c>
      <c r="J76" s="75">
        <f t="shared" si="26"/>
        <v>0.6</v>
      </c>
      <c r="K76" s="58">
        <f t="shared" si="27"/>
        <v>6.2685599999999999</v>
      </c>
      <c r="L76" s="58">
        <v>6</v>
      </c>
      <c r="M76" s="58">
        <f t="shared" si="28"/>
        <v>6.27</v>
      </c>
      <c r="N76" s="58">
        <f t="shared" si="29"/>
        <v>11871.12</v>
      </c>
      <c r="O76" s="58">
        <v>2</v>
      </c>
      <c r="P76" s="58">
        <f t="shared" si="30"/>
        <v>4074.22</v>
      </c>
      <c r="Q76" s="58">
        <v>0</v>
      </c>
      <c r="R76" s="58">
        <f t="shared" si="31"/>
        <v>0</v>
      </c>
      <c r="S76" s="58">
        <v>0</v>
      </c>
      <c r="T76" s="58">
        <f t="shared" si="32"/>
        <v>0</v>
      </c>
      <c r="U76" s="76">
        <f t="shared" si="22"/>
        <v>55506.850000000006</v>
      </c>
      <c r="V76" s="160">
        <v>22467</v>
      </c>
      <c r="W76" s="77">
        <f t="shared" si="33"/>
        <v>0.60009999999999997</v>
      </c>
      <c r="X76" s="58">
        <f t="shared" si="34"/>
        <v>3762</v>
      </c>
      <c r="Y76" s="78">
        <f t="shared" si="23"/>
        <v>3487.8721770601778</v>
      </c>
      <c r="Z76" s="58">
        <v>2921469.3806936522</v>
      </c>
      <c r="AA76" s="76">
        <v>2509.3103077966034</v>
      </c>
      <c r="AB76" s="86" t="str">
        <f t="shared" si="35"/>
        <v>Required</v>
      </c>
      <c r="AC76" s="155" t="str">
        <f t="shared" si="36"/>
        <v>Yes</v>
      </c>
      <c r="AD76" s="152">
        <f t="shared" si="37"/>
        <v>39037.032484856783</v>
      </c>
      <c r="AE76" s="80">
        <f t="shared" si="38"/>
        <v>61504.032484856783</v>
      </c>
      <c r="AF76" s="81">
        <v>31052</v>
      </c>
      <c r="AG76" s="82">
        <f t="shared" si="39"/>
        <v>0</v>
      </c>
      <c r="AH76" s="80">
        <v>0</v>
      </c>
      <c r="AI76" s="76">
        <f t="shared" si="24"/>
        <v>0</v>
      </c>
      <c r="AJ76" s="83">
        <v>22940.257999999998</v>
      </c>
      <c r="AK76" s="84" t="str">
        <f t="shared" si="40"/>
        <v/>
      </c>
      <c r="AL76" s="85">
        <f t="shared" si="41"/>
        <v>39037.03</v>
      </c>
      <c r="AM76" s="86"/>
      <c r="AN76" s="87">
        <f t="shared" si="42"/>
        <v>61504.03</v>
      </c>
      <c r="AO76" s="88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</row>
    <row r="77" spans="4:101" s="92" customFormat="1" ht="12.75" x14ac:dyDescent="0.2">
      <c r="D77" s="94">
        <v>163</v>
      </c>
      <c r="E77" s="89" t="s">
        <v>118</v>
      </c>
      <c r="F77" s="74">
        <v>404.4579</v>
      </c>
      <c r="G77" s="58">
        <f t="shared" si="25"/>
        <v>1531544.55</v>
      </c>
      <c r="H77" s="58">
        <v>430.33</v>
      </c>
      <c r="I77" s="58">
        <v>119.9375</v>
      </c>
      <c r="J77" s="75">
        <f t="shared" si="26"/>
        <v>0.2787</v>
      </c>
      <c r="K77" s="58">
        <f t="shared" si="27"/>
        <v>112.72241673000001</v>
      </c>
      <c r="L77" s="58">
        <v>84.222399999999993</v>
      </c>
      <c r="M77" s="58">
        <f t="shared" si="28"/>
        <v>112.72</v>
      </c>
      <c r="N77" s="58">
        <f t="shared" si="29"/>
        <v>213415.03</v>
      </c>
      <c r="O77" s="58">
        <v>97.452600000000004</v>
      </c>
      <c r="P77" s="58">
        <f t="shared" si="30"/>
        <v>198521.67</v>
      </c>
      <c r="Q77" s="58">
        <v>7.0686</v>
      </c>
      <c r="R77" s="58">
        <f t="shared" si="31"/>
        <v>5236.91</v>
      </c>
      <c r="S77" s="58">
        <v>2</v>
      </c>
      <c r="T77" s="58">
        <f t="shared" si="32"/>
        <v>1481.74</v>
      </c>
      <c r="U77" s="76">
        <f t="shared" si="22"/>
        <v>1950199.9</v>
      </c>
      <c r="V77" s="160">
        <v>830303</v>
      </c>
      <c r="W77" s="77">
        <f t="shared" si="33"/>
        <v>0.2787</v>
      </c>
      <c r="X77" s="58">
        <f t="shared" si="34"/>
        <v>39268.83</v>
      </c>
      <c r="Y77" s="78">
        <f t="shared" si="23"/>
        <v>36407.40552437694</v>
      </c>
      <c r="Z77" s="58">
        <v>6081909.31378577</v>
      </c>
      <c r="AA77" s="76">
        <v>0</v>
      </c>
      <c r="AB77" s="86" t="str">
        <f t="shared" si="35"/>
        <v/>
      </c>
      <c r="AC77" s="155" t="str">
        <f t="shared" si="36"/>
        <v>N/A</v>
      </c>
      <c r="AD77" s="152">
        <f t="shared" si="37"/>
        <v>1156304.3055243769</v>
      </c>
      <c r="AE77" s="80">
        <f t="shared" si="38"/>
        <v>1986607.3055243769</v>
      </c>
      <c r="AF77" s="81">
        <v>1147574</v>
      </c>
      <c r="AG77" s="82">
        <f t="shared" si="39"/>
        <v>0</v>
      </c>
      <c r="AH77" s="80">
        <v>58733</v>
      </c>
      <c r="AI77" s="76">
        <f t="shared" si="24"/>
        <v>58733</v>
      </c>
      <c r="AJ77" s="83">
        <v>1143416.3234999999</v>
      </c>
      <c r="AK77" s="84" t="str">
        <f t="shared" si="40"/>
        <v/>
      </c>
      <c r="AL77" s="85">
        <f t="shared" si="41"/>
        <v>1215037.31</v>
      </c>
      <c r="AM77" s="86"/>
      <c r="AN77" s="87">
        <f t="shared" si="42"/>
        <v>2045340.31</v>
      </c>
      <c r="AO77" s="88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</row>
    <row r="78" spans="4:101" s="92" customFormat="1" ht="12.75" x14ac:dyDescent="0.2">
      <c r="D78" s="94">
        <v>165</v>
      </c>
      <c r="E78" s="89" t="s">
        <v>119</v>
      </c>
      <c r="F78" s="74">
        <v>839.48130000000003</v>
      </c>
      <c r="G78" s="58">
        <f t="shared" si="25"/>
        <v>3178830.26</v>
      </c>
      <c r="H78" s="58">
        <v>889.76179999999999</v>
      </c>
      <c r="I78" s="58">
        <v>174.81810000000002</v>
      </c>
      <c r="J78" s="75">
        <f t="shared" si="26"/>
        <v>0.19650000000000001</v>
      </c>
      <c r="K78" s="58">
        <f t="shared" si="27"/>
        <v>164.95807545000002</v>
      </c>
      <c r="L78" s="58">
        <v>135.39080000000001</v>
      </c>
      <c r="M78" s="58">
        <f t="shared" si="28"/>
        <v>164.96</v>
      </c>
      <c r="N78" s="58">
        <f t="shared" si="29"/>
        <v>312322.07</v>
      </c>
      <c r="O78" s="58">
        <v>150.84219999999999</v>
      </c>
      <c r="P78" s="58">
        <f t="shared" si="30"/>
        <v>307282.15000000002</v>
      </c>
      <c r="Q78" s="58">
        <v>3.8187000000000002</v>
      </c>
      <c r="R78" s="58">
        <f t="shared" si="31"/>
        <v>2829.16</v>
      </c>
      <c r="S78" s="58">
        <v>20.303899999999999</v>
      </c>
      <c r="T78" s="58">
        <f t="shared" si="32"/>
        <v>15042.55</v>
      </c>
      <c r="U78" s="76">
        <f t="shared" si="22"/>
        <v>3816306.1899999995</v>
      </c>
      <c r="V78" s="160">
        <v>1236203</v>
      </c>
      <c r="W78" s="77">
        <f t="shared" si="33"/>
        <v>0.19650000000000001</v>
      </c>
      <c r="X78" s="58">
        <f t="shared" si="34"/>
        <v>40518.300000000003</v>
      </c>
      <c r="Y78" s="78">
        <f t="shared" si="23"/>
        <v>37565.829673518718</v>
      </c>
      <c r="Z78" s="58">
        <v>6171306.4053332321</v>
      </c>
      <c r="AA78" s="76">
        <v>0</v>
      </c>
      <c r="AB78" s="86" t="str">
        <f t="shared" si="35"/>
        <v/>
      </c>
      <c r="AC78" s="155" t="str">
        <f t="shared" si="36"/>
        <v>N/A</v>
      </c>
      <c r="AD78" s="152">
        <f t="shared" si="37"/>
        <v>2617669.0196735184</v>
      </c>
      <c r="AE78" s="80">
        <f t="shared" si="38"/>
        <v>3853872.0196735184</v>
      </c>
      <c r="AF78" s="81">
        <v>1708573</v>
      </c>
      <c r="AG78" s="82">
        <f t="shared" si="39"/>
        <v>0</v>
      </c>
      <c r="AH78" s="80">
        <v>866394</v>
      </c>
      <c r="AI78" s="76">
        <f t="shared" si="24"/>
        <v>866394</v>
      </c>
      <c r="AJ78" s="83">
        <v>3304259.2674999996</v>
      </c>
      <c r="AK78" s="84" t="str">
        <f t="shared" si="40"/>
        <v/>
      </c>
      <c r="AL78" s="85">
        <f t="shared" si="41"/>
        <v>3484063.02</v>
      </c>
      <c r="AM78" s="86"/>
      <c r="AN78" s="87">
        <f t="shared" si="42"/>
        <v>4720266.0199999996</v>
      </c>
      <c r="AO78" s="88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</row>
    <row r="79" spans="4:101" s="92" customFormat="1" ht="12.75" x14ac:dyDescent="0.2">
      <c r="D79" s="94">
        <v>167</v>
      </c>
      <c r="E79" s="89" t="s">
        <v>120</v>
      </c>
      <c r="F79" s="74">
        <v>557.61239999999998</v>
      </c>
      <c r="G79" s="58">
        <f t="shared" si="25"/>
        <v>2111488.5699999998</v>
      </c>
      <c r="H79" s="58">
        <v>559.67909999999995</v>
      </c>
      <c r="I79" s="58">
        <v>98.282799999999995</v>
      </c>
      <c r="J79" s="75">
        <f t="shared" si="26"/>
        <v>0.17560000000000001</v>
      </c>
      <c r="K79" s="58">
        <f t="shared" si="27"/>
        <v>97.916737440000006</v>
      </c>
      <c r="L79" s="58">
        <v>97.966300000000004</v>
      </c>
      <c r="M79" s="58">
        <f t="shared" si="28"/>
        <v>97.97</v>
      </c>
      <c r="N79" s="58">
        <f t="shared" si="29"/>
        <v>185488.56</v>
      </c>
      <c r="O79" s="58">
        <v>101.0339</v>
      </c>
      <c r="P79" s="58">
        <f t="shared" si="30"/>
        <v>205817.17</v>
      </c>
      <c r="Q79" s="58">
        <v>1</v>
      </c>
      <c r="R79" s="58">
        <f t="shared" si="31"/>
        <v>740.87</v>
      </c>
      <c r="S79" s="58">
        <v>2.1806000000000001</v>
      </c>
      <c r="T79" s="58">
        <f t="shared" si="32"/>
        <v>1615.54</v>
      </c>
      <c r="U79" s="76">
        <f t="shared" si="22"/>
        <v>2505150.71</v>
      </c>
      <c r="V79" s="160">
        <v>646796</v>
      </c>
      <c r="W79" s="77">
        <f t="shared" si="33"/>
        <v>0.1757</v>
      </c>
      <c r="X79" s="58">
        <f t="shared" si="34"/>
        <v>21516.66</v>
      </c>
      <c r="Y79" s="78">
        <f t="shared" si="23"/>
        <v>19948.793130585764</v>
      </c>
      <c r="Z79" s="58">
        <v>5437169.6042636214</v>
      </c>
      <c r="AA79" s="76">
        <v>7168.264203138091</v>
      </c>
      <c r="AB79" s="86" t="str">
        <f t="shared" si="35"/>
        <v>Required</v>
      </c>
      <c r="AC79" s="155" t="str">
        <f t="shared" si="36"/>
        <v>Yes</v>
      </c>
      <c r="AD79" s="152">
        <f t="shared" si="37"/>
        <v>1885471.7673337238</v>
      </c>
      <c r="AE79" s="80">
        <f t="shared" si="38"/>
        <v>2532267.7673337236</v>
      </c>
      <c r="AF79" s="81">
        <v>893946</v>
      </c>
      <c r="AG79" s="82">
        <f t="shared" si="39"/>
        <v>0</v>
      </c>
      <c r="AH79" s="80">
        <v>955543</v>
      </c>
      <c r="AI79" s="76">
        <f t="shared" si="24"/>
        <v>955543</v>
      </c>
      <c r="AJ79" s="83">
        <v>2679081.89</v>
      </c>
      <c r="AK79" s="84" t="str">
        <f t="shared" si="40"/>
        <v/>
      </c>
      <c r="AL79" s="85">
        <f t="shared" si="41"/>
        <v>2841014.77</v>
      </c>
      <c r="AM79" s="86"/>
      <c r="AN79" s="87">
        <f t="shared" si="42"/>
        <v>3487810.77</v>
      </c>
      <c r="AO79" s="88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</row>
    <row r="80" spans="4:101" s="92" customFormat="1" ht="12.75" x14ac:dyDescent="0.2">
      <c r="D80" s="94">
        <v>171</v>
      </c>
      <c r="E80" s="89" t="s">
        <v>121</v>
      </c>
      <c r="F80" s="74">
        <v>16.208600000000001</v>
      </c>
      <c r="G80" s="58">
        <f t="shared" si="25"/>
        <v>61376.46</v>
      </c>
      <c r="H80" s="58">
        <v>17</v>
      </c>
      <c r="I80" s="58">
        <v>3</v>
      </c>
      <c r="J80" s="75">
        <f t="shared" si="26"/>
        <v>0.17649999999999999</v>
      </c>
      <c r="K80" s="58">
        <f t="shared" si="27"/>
        <v>2.8608178999999998</v>
      </c>
      <c r="L80" s="58">
        <v>2</v>
      </c>
      <c r="M80" s="58">
        <f t="shared" si="28"/>
        <v>2.86</v>
      </c>
      <c r="N80" s="58">
        <f t="shared" si="29"/>
        <v>5414.9</v>
      </c>
      <c r="O80" s="58">
        <v>0.36670000000000003</v>
      </c>
      <c r="P80" s="58">
        <f t="shared" si="30"/>
        <v>747.01</v>
      </c>
      <c r="Q80" s="58">
        <v>0</v>
      </c>
      <c r="R80" s="58">
        <f t="shared" si="31"/>
        <v>0</v>
      </c>
      <c r="S80" s="58">
        <v>0</v>
      </c>
      <c r="T80" s="58">
        <f t="shared" si="32"/>
        <v>0</v>
      </c>
      <c r="U80" s="76">
        <f t="shared" si="22"/>
        <v>67538.37</v>
      </c>
      <c r="V80" s="160">
        <v>109442</v>
      </c>
      <c r="W80" s="77">
        <f t="shared" si="33"/>
        <v>0.1764</v>
      </c>
      <c r="X80" s="58">
        <f t="shared" si="34"/>
        <v>0</v>
      </c>
      <c r="Y80" s="78">
        <f t="shared" si="23"/>
        <v>0</v>
      </c>
      <c r="Z80" s="58">
        <v>33916114.793731928</v>
      </c>
      <c r="AA80" s="76">
        <v>0</v>
      </c>
      <c r="AB80" s="86" t="str">
        <f t="shared" si="35"/>
        <v/>
      </c>
      <c r="AC80" s="155" t="str">
        <f t="shared" si="36"/>
        <v>N/A</v>
      </c>
      <c r="AD80" s="152">
        <f t="shared" si="37"/>
        <v>0</v>
      </c>
      <c r="AE80" s="80">
        <f t="shared" si="38"/>
        <v>109442</v>
      </c>
      <c r="AF80" s="81">
        <v>151261</v>
      </c>
      <c r="AG80" s="82">
        <f t="shared" si="39"/>
        <v>41819</v>
      </c>
      <c r="AH80" s="80">
        <v>14426</v>
      </c>
      <c r="AI80" s="76">
        <f t="shared" si="24"/>
        <v>0</v>
      </c>
      <c r="AJ80" s="83">
        <v>39728.410999999993</v>
      </c>
      <c r="AK80" s="84" t="str">
        <f t="shared" si="40"/>
        <v/>
      </c>
      <c r="AL80" s="85">
        <f t="shared" si="41"/>
        <v>41819</v>
      </c>
      <c r="AM80" s="86"/>
      <c r="AN80" s="87">
        <f t="shared" si="42"/>
        <v>151261</v>
      </c>
      <c r="AO80" s="88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</row>
    <row r="81" spans="2:101" s="92" customFormat="1" ht="12.75" x14ac:dyDescent="0.2">
      <c r="D81" s="94">
        <v>173</v>
      </c>
      <c r="E81" s="89" t="s">
        <v>122</v>
      </c>
      <c r="F81" s="74">
        <v>1892.6571999999999</v>
      </c>
      <c r="G81" s="58">
        <f t="shared" si="25"/>
        <v>7166849.3099999996</v>
      </c>
      <c r="H81" s="58">
        <v>2027.6073999999999</v>
      </c>
      <c r="I81" s="58">
        <v>263.74090000000001</v>
      </c>
      <c r="J81" s="75">
        <f t="shared" si="26"/>
        <v>0.13009999999999999</v>
      </c>
      <c r="K81" s="58">
        <f t="shared" si="27"/>
        <v>246.23470171999998</v>
      </c>
      <c r="L81" s="58">
        <v>218.8835</v>
      </c>
      <c r="M81" s="58">
        <f t="shared" si="28"/>
        <v>246.23</v>
      </c>
      <c r="N81" s="58">
        <f t="shared" si="29"/>
        <v>466192.18</v>
      </c>
      <c r="O81" s="58">
        <v>340.5795</v>
      </c>
      <c r="P81" s="58">
        <f t="shared" si="30"/>
        <v>693797.91</v>
      </c>
      <c r="Q81" s="58">
        <v>30.072500000000002</v>
      </c>
      <c r="R81" s="58">
        <f t="shared" si="31"/>
        <v>22279.81</v>
      </c>
      <c r="S81" s="58">
        <v>26</v>
      </c>
      <c r="T81" s="58">
        <f t="shared" si="32"/>
        <v>19262.62</v>
      </c>
      <c r="U81" s="76">
        <f t="shared" si="22"/>
        <v>8368381.8299999991</v>
      </c>
      <c r="V81" s="160">
        <v>3175276</v>
      </c>
      <c r="W81" s="77">
        <f t="shared" si="33"/>
        <v>0.13009999999999999</v>
      </c>
      <c r="X81" s="58">
        <f t="shared" si="34"/>
        <v>40043.15</v>
      </c>
      <c r="Y81" s="78">
        <f t="shared" si="23"/>
        <v>37125.302702511231</v>
      </c>
      <c r="Z81" s="58">
        <v>10705698.486090038</v>
      </c>
      <c r="AA81" s="76">
        <v>0</v>
      </c>
      <c r="AB81" s="86" t="str">
        <f t="shared" si="35"/>
        <v/>
      </c>
      <c r="AC81" s="155" t="str">
        <f t="shared" si="36"/>
        <v>N/A</v>
      </c>
      <c r="AD81" s="152">
        <f t="shared" si="37"/>
        <v>5230231.1327025108</v>
      </c>
      <c r="AE81" s="80">
        <f t="shared" si="38"/>
        <v>8405507.1327025108</v>
      </c>
      <c r="AF81" s="81">
        <v>4388592</v>
      </c>
      <c r="AG81" s="82">
        <f t="shared" si="39"/>
        <v>0</v>
      </c>
      <c r="AH81" s="80">
        <v>0</v>
      </c>
      <c r="AI81" s="76">
        <f t="shared" si="24"/>
        <v>0</v>
      </c>
      <c r="AJ81" s="83">
        <v>4890941.7149999999</v>
      </c>
      <c r="AK81" s="84" t="str">
        <f t="shared" si="40"/>
        <v/>
      </c>
      <c r="AL81" s="85">
        <f t="shared" si="41"/>
        <v>5230231.13</v>
      </c>
      <c r="AM81" s="86"/>
      <c r="AN81" s="87">
        <f t="shared" si="42"/>
        <v>8405507.1300000008</v>
      </c>
      <c r="AO81" s="88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</row>
    <row r="82" spans="2:101" s="92" customFormat="1" ht="12.75" x14ac:dyDescent="0.2">
      <c r="D82" s="94">
        <v>175</v>
      </c>
      <c r="E82" s="89" t="s">
        <v>123</v>
      </c>
      <c r="F82" s="74">
        <v>751.93599999999992</v>
      </c>
      <c r="G82" s="58">
        <f t="shared" si="25"/>
        <v>2847325.97</v>
      </c>
      <c r="H82" s="58">
        <v>790.44380000000001</v>
      </c>
      <c r="I82" s="58">
        <v>413.97130000000004</v>
      </c>
      <c r="J82" s="75">
        <f t="shared" si="26"/>
        <v>0.52370000000000005</v>
      </c>
      <c r="K82" s="58">
        <f t="shared" si="27"/>
        <v>393.78888319999999</v>
      </c>
      <c r="L82" s="58">
        <v>292.97560000000004</v>
      </c>
      <c r="M82" s="58">
        <f t="shared" si="28"/>
        <v>393.79</v>
      </c>
      <c r="N82" s="58">
        <f t="shared" si="29"/>
        <v>745570.48</v>
      </c>
      <c r="O82" s="58">
        <v>165.83449999999999</v>
      </c>
      <c r="P82" s="58">
        <f t="shared" si="30"/>
        <v>337823.12</v>
      </c>
      <c r="Q82" s="58">
        <v>1</v>
      </c>
      <c r="R82" s="58">
        <f t="shared" si="31"/>
        <v>740.87</v>
      </c>
      <c r="S82" s="58">
        <v>12</v>
      </c>
      <c r="T82" s="58">
        <f t="shared" si="32"/>
        <v>8890.44</v>
      </c>
      <c r="U82" s="76">
        <f t="shared" si="22"/>
        <v>3940350.8800000004</v>
      </c>
      <c r="V82" s="160">
        <v>777548</v>
      </c>
      <c r="W82" s="77">
        <f t="shared" si="33"/>
        <v>0.52370000000000005</v>
      </c>
      <c r="X82" s="58">
        <f t="shared" si="34"/>
        <v>236274</v>
      </c>
      <c r="Y82" s="78">
        <f t="shared" si="23"/>
        <v>219057.2862208178</v>
      </c>
      <c r="Z82" s="58">
        <v>1646389.5749476801</v>
      </c>
      <c r="AA82" s="76">
        <v>222873.07240657587</v>
      </c>
      <c r="AB82" s="86" t="str">
        <f t="shared" si="35"/>
        <v>Required</v>
      </c>
      <c r="AC82" s="155" t="str">
        <f t="shared" si="36"/>
        <v>Yes</v>
      </c>
      <c r="AD82" s="152">
        <f t="shared" si="37"/>
        <v>3604733.2386273942</v>
      </c>
      <c r="AE82" s="80">
        <f t="shared" si="38"/>
        <v>4382281.2386273947</v>
      </c>
      <c r="AF82" s="81">
        <v>1074660</v>
      </c>
      <c r="AG82" s="82">
        <f t="shared" si="39"/>
        <v>0</v>
      </c>
      <c r="AH82" s="80">
        <v>2914592</v>
      </c>
      <c r="AI82" s="76">
        <f t="shared" si="24"/>
        <v>2914592</v>
      </c>
      <c r="AJ82" s="83">
        <v>6068896.4759999998</v>
      </c>
      <c r="AK82" s="84" t="str">
        <f t="shared" si="40"/>
        <v/>
      </c>
      <c r="AL82" s="85">
        <f t="shared" si="41"/>
        <v>6519325.2400000002</v>
      </c>
      <c r="AM82" s="86"/>
      <c r="AN82" s="87">
        <f t="shared" si="42"/>
        <v>7296873.2400000002</v>
      </c>
      <c r="AO82" s="88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</row>
    <row r="83" spans="2:101" s="92" customFormat="1" ht="12.75" x14ac:dyDescent="0.2">
      <c r="D83" s="94">
        <v>177</v>
      </c>
      <c r="E83" s="89" t="s">
        <v>124</v>
      </c>
      <c r="F83" s="74">
        <v>226.75899999999999</v>
      </c>
      <c r="G83" s="58">
        <f t="shared" si="25"/>
        <v>858659.23</v>
      </c>
      <c r="H83" s="58">
        <v>225.6284</v>
      </c>
      <c r="I83" s="58">
        <v>86.038700000000006</v>
      </c>
      <c r="J83" s="75">
        <f t="shared" si="26"/>
        <v>0.38129999999999997</v>
      </c>
      <c r="K83" s="58">
        <f t="shared" si="27"/>
        <v>86.463206699999986</v>
      </c>
      <c r="L83" s="58">
        <v>59.511000000000003</v>
      </c>
      <c r="M83" s="58">
        <f t="shared" si="28"/>
        <v>86.46</v>
      </c>
      <c r="N83" s="58">
        <f t="shared" si="29"/>
        <v>163696.45000000001</v>
      </c>
      <c r="O83" s="58">
        <v>49.420899999999996</v>
      </c>
      <c r="P83" s="58">
        <f t="shared" si="30"/>
        <v>100675.81</v>
      </c>
      <c r="Q83" s="58">
        <v>0</v>
      </c>
      <c r="R83" s="58">
        <f t="shared" si="31"/>
        <v>0</v>
      </c>
      <c r="S83" s="58">
        <v>7</v>
      </c>
      <c r="T83" s="58">
        <f t="shared" si="32"/>
        <v>5186.09</v>
      </c>
      <c r="U83" s="76">
        <f t="shared" si="22"/>
        <v>1128217.58</v>
      </c>
      <c r="V83" s="160">
        <v>369870</v>
      </c>
      <c r="W83" s="77">
        <f t="shared" si="33"/>
        <v>0.38129999999999997</v>
      </c>
      <c r="X83" s="58">
        <f t="shared" si="34"/>
        <v>41209</v>
      </c>
      <c r="Y83" s="78">
        <f t="shared" si="23"/>
        <v>38206.200038403214</v>
      </c>
      <c r="Z83" s="58">
        <v>4196178.2205161806</v>
      </c>
      <c r="AA83" s="76">
        <v>20274.596037042229</v>
      </c>
      <c r="AB83" s="86" t="str">
        <f t="shared" si="35"/>
        <v>Required</v>
      </c>
      <c r="AC83" s="155" t="str">
        <f t="shared" si="36"/>
        <v>Yes</v>
      </c>
      <c r="AD83" s="152">
        <f t="shared" si="37"/>
        <v>816828.37607544556</v>
      </c>
      <c r="AE83" s="80">
        <f t="shared" si="38"/>
        <v>1186698.3760754457</v>
      </c>
      <c r="AF83" s="81">
        <v>511203</v>
      </c>
      <c r="AG83" s="82">
        <f t="shared" si="39"/>
        <v>0</v>
      </c>
      <c r="AH83" s="80">
        <v>208236</v>
      </c>
      <c r="AI83" s="76">
        <f t="shared" si="24"/>
        <v>208236</v>
      </c>
      <c r="AJ83" s="83">
        <v>965528.51</v>
      </c>
      <c r="AK83" s="84" t="str">
        <f t="shared" si="40"/>
        <v/>
      </c>
      <c r="AL83" s="85">
        <f t="shared" si="41"/>
        <v>1025064.38</v>
      </c>
      <c r="AM83" s="86"/>
      <c r="AN83" s="87">
        <f t="shared" si="42"/>
        <v>1394934.38</v>
      </c>
      <c r="AO83" s="88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</row>
    <row r="84" spans="2:101" s="92" customFormat="1" ht="12.75" x14ac:dyDescent="0.2">
      <c r="D84" s="94">
        <v>179</v>
      </c>
      <c r="E84" s="89" t="s">
        <v>125</v>
      </c>
      <c r="F84" s="74">
        <v>159.0205</v>
      </c>
      <c r="G84" s="58">
        <f t="shared" si="25"/>
        <v>602156.56999999995</v>
      </c>
      <c r="H84" s="58">
        <v>168.4804</v>
      </c>
      <c r="I84" s="58">
        <v>34.415599999999998</v>
      </c>
      <c r="J84" s="75">
        <f t="shared" si="26"/>
        <v>0.20430000000000001</v>
      </c>
      <c r="K84" s="58">
        <f t="shared" si="27"/>
        <v>32.487888150000003</v>
      </c>
      <c r="L84" s="58">
        <v>18.011199999999999</v>
      </c>
      <c r="M84" s="58">
        <f t="shared" si="28"/>
        <v>32.49</v>
      </c>
      <c r="N84" s="58">
        <f t="shared" si="29"/>
        <v>61513.97</v>
      </c>
      <c r="O84" s="58">
        <v>19</v>
      </c>
      <c r="P84" s="58">
        <f t="shared" si="30"/>
        <v>38705.089999999997</v>
      </c>
      <c r="Q84" s="58">
        <v>0</v>
      </c>
      <c r="R84" s="58">
        <f t="shared" si="31"/>
        <v>0</v>
      </c>
      <c r="S84" s="58">
        <v>3</v>
      </c>
      <c r="T84" s="58">
        <f t="shared" si="32"/>
        <v>2222.61</v>
      </c>
      <c r="U84" s="76">
        <f t="shared" si="22"/>
        <v>704598.23999999987</v>
      </c>
      <c r="V84" s="160">
        <v>275653</v>
      </c>
      <c r="W84" s="77">
        <f t="shared" si="33"/>
        <v>0.20430000000000001</v>
      </c>
      <c r="X84" s="58">
        <f t="shared" si="34"/>
        <v>8297.1299999999992</v>
      </c>
      <c r="Y84" s="78">
        <f t="shared" si="23"/>
        <v>7692.5382446707372</v>
      </c>
      <c r="Z84" s="58">
        <v>7014272.2376512764</v>
      </c>
      <c r="AA84" s="76">
        <v>0</v>
      </c>
      <c r="AB84" s="86" t="str">
        <f t="shared" si="35"/>
        <v/>
      </c>
      <c r="AC84" s="155" t="str">
        <f t="shared" si="36"/>
        <v>N/A</v>
      </c>
      <c r="AD84" s="152">
        <f t="shared" si="37"/>
        <v>436637.7782446706</v>
      </c>
      <c r="AE84" s="80">
        <f t="shared" si="38"/>
        <v>712290.7782446706</v>
      </c>
      <c r="AF84" s="81">
        <v>380984</v>
      </c>
      <c r="AG84" s="82">
        <f t="shared" si="39"/>
        <v>0</v>
      </c>
      <c r="AH84" s="80">
        <v>173610</v>
      </c>
      <c r="AI84" s="76">
        <f t="shared" si="24"/>
        <v>173610</v>
      </c>
      <c r="AJ84" s="83">
        <v>580039.81849999994</v>
      </c>
      <c r="AK84" s="84" t="str">
        <f t="shared" si="40"/>
        <v/>
      </c>
      <c r="AL84" s="85">
        <f t="shared" si="41"/>
        <v>610247.78</v>
      </c>
      <c r="AM84" s="86"/>
      <c r="AN84" s="87">
        <f t="shared" si="42"/>
        <v>885900.78</v>
      </c>
      <c r="AO84" s="88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</row>
    <row r="85" spans="2:101" s="92" customFormat="1" ht="12.75" x14ac:dyDescent="0.2">
      <c r="B85" s="97"/>
      <c r="C85" s="98"/>
      <c r="D85" s="94">
        <v>183</v>
      </c>
      <c r="E85" s="89" t="s">
        <v>126</v>
      </c>
      <c r="F85" s="74">
        <v>90.955399999999997</v>
      </c>
      <c r="G85" s="58">
        <f t="shared" si="25"/>
        <v>344417.17</v>
      </c>
      <c r="H85" s="58">
        <v>104.0712</v>
      </c>
      <c r="I85" s="58">
        <v>26.453800000000001</v>
      </c>
      <c r="J85" s="75">
        <f t="shared" si="26"/>
        <v>0.25419999999999998</v>
      </c>
      <c r="K85" s="58">
        <f t="shared" si="27"/>
        <v>23.120862679999998</v>
      </c>
      <c r="L85" s="58">
        <v>18.522099999999998</v>
      </c>
      <c r="M85" s="58">
        <f t="shared" si="28"/>
        <v>23.12</v>
      </c>
      <c r="N85" s="58">
        <f t="shared" si="29"/>
        <v>43773.56</v>
      </c>
      <c r="O85" s="58">
        <v>10.666700000000001</v>
      </c>
      <c r="P85" s="58">
        <f t="shared" si="30"/>
        <v>21729.24</v>
      </c>
      <c r="Q85" s="58">
        <v>1</v>
      </c>
      <c r="R85" s="58">
        <f t="shared" si="31"/>
        <v>740.87</v>
      </c>
      <c r="S85" s="58">
        <v>0</v>
      </c>
      <c r="T85" s="58">
        <f t="shared" si="32"/>
        <v>0</v>
      </c>
      <c r="U85" s="76">
        <f t="shared" si="22"/>
        <v>410660.83999999997</v>
      </c>
      <c r="V85" s="160">
        <v>435991</v>
      </c>
      <c r="W85" s="77">
        <f t="shared" si="33"/>
        <v>0.25419999999999998</v>
      </c>
      <c r="X85" s="58">
        <f t="shared" si="34"/>
        <v>0</v>
      </c>
      <c r="Y85" s="78">
        <f t="shared" si="23"/>
        <v>0</v>
      </c>
      <c r="Z85" s="58">
        <v>15593409.847991263</v>
      </c>
      <c r="AA85" s="76">
        <v>0</v>
      </c>
      <c r="AB85" s="86" t="str">
        <f t="shared" si="35"/>
        <v/>
      </c>
      <c r="AC85" s="155" t="str">
        <f t="shared" si="36"/>
        <v>N/A</v>
      </c>
      <c r="AD85" s="152">
        <f t="shared" si="37"/>
        <v>0</v>
      </c>
      <c r="AE85" s="80">
        <f t="shared" si="38"/>
        <v>435991</v>
      </c>
      <c r="AF85" s="81">
        <v>602589</v>
      </c>
      <c r="AG85" s="82">
        <f t="shared" si="39"/>
        <v>166598</v>
      </c>
      <c r="AH85" s="80">
        <v>0</v>
      </c>
      <c r="AI85" s="76">
        <f t="shared" si="24"/>
        <v>0</v>
      </c>
      <c r="AJ85" s="83">
        <v>158268.4895</v>
      </c>
      <c r="AK85" s="84" t="str">
        <f t="shared" si="40"/>
        <v/>
      </c>
      <c r="AL85" s="85">
        <f t="shared" si="41"/>
        <v>166598</v>
      </c>
      <c r="AM85" s="86"/>
      <c r="AN85" s="87">
        <f t="shared" si="42"/>
        <v>602589</v>
      </c>
      <c r="AO85" s="88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</row>
    <row r="86" spans="2:101" s="92" customFormat="1" ht="12.75" x14ac:dyDescent="0.2">
      <c r="D86" s="94">
        <v>185</v>
      </c>
      <c r="E86" s="89" t="s">
        <v>127</v>
      </c>
      <c r="F86" s="74">
        <v>915.11889999999994</v>
      </c>
      <c r="G86" s="58">
        <f t="shared" si="25"/>
        <v>3465244.13</v>
      </c>
      <c r="H86" s="58">
        <v>924.28139999999996</v>
      </c>
      <c r="I86" s="58">
        <v>602.0354000000001</v>
      </c>
      <c r="J86" s="75">
        <f t="shared" si="26"/>
        <v>0.65139999999999998</v>
      </c>
      <c r="K86" s="58">
        <f t="shared" si="27"/>
        <v>596.10845145999997</v>
      </c>
      <c r="L86" s="58">
        <v>500.58369999999996</v>
      </c>
      <c r="M86" s="58">
        <f t="shared" si="28"/>
        <v>596.11</v>
      </c>
      <c r="N86" s="58">
        <f t="shared" si="29"/>
        <v>1128626.99</v>
      </c>
      <c r="O86" s="58">
        <v>267.4425</v>
      </c>
      <c r="P86" s="58">
        <f t="shared" si="30"/>
        <v>544809.79</v>
      </c>
      <c r="Q86" s="58">
        <v>5.9901</v>
      </c>
      <c r="R86" s="58">
        <f t="shared" si="31"/>
        <v>4437.8900000000003</v>
      </c>
      <c r="S86" s="58">
        <v>9.2406000000000006</v>
      </c>
      <c r="T86" s="58">
        <f t="shared" si="32"/>
        <v>6846.08</v>
      </c>
      <c r="U86" s="76">
        <f t="shared" si="22"/>
        <v>5149964.88</v>
      </c>
      <c r="V86" s="160">
        <v>886084</v>
      </c>
      <c r="W86" s="77">
        <f t="shared" si="33"/>
        <v>0.65139999999999998</v>
      </c>
      <c r="X86" s="58">
        <f t="shared" si="34"/>
        <v>357666</v>
      </c>
      <c r="Y86" s="78">
        <f t="shared" si="23"/>
        <v>331603.74536959216</v>
      </c>
      <c r="Z86" s="58">
        <v>1352574.581008458</v>
      </c>
      <c r="AA86" s="76">
        <v>360148.9796469562</v>
      </c>
      <c r="AB86" s="86" t="str">
        <f t="shared" si="35"/>
        <v>Required</v>
      </c>
      <c r="AC86" s="155" t="str">
        <f t="shared" si="36"/>
        <v>Yes</v>
      </c>
      <c r="AD86" s="152">
        <f t="shared" si="37"/>
        <v>4955633.6050165482</v>
      </c>
      <c r="AE86" s="80">
        <f t="shared" si="38"/>
        <v>5841717.6050165482</v>
      </c>
      <c r="AF86" s="81">
        <v>1224669</v>
      </c>
      <c r="AG86" s="82">
        <f t="shared" si="39"/>
        <v>0</v>
      </c>
      <c r="AH86" s="80">
        <v>4034992</v>
      </c>
      <c r="AI86" s="76">
        <f t="shared" si="24"/>
        <v>4034992</v>
      </c>
      <c r="AJ86" s="83">
        <v>8012290.1199999992</v>
      </c>
      <c r="AK86" s="84" t="str">
        <f t="shared" si="40"/>
        <v/>
      </c>
      <c r="AL86" s="85">
        <f t="shared" si="41"/>
        <v>8990625.6099999994</v>
      </c>
      <c r="AM86" s="86"/>
      <c r="AN86" s="87">
        <f t="shared" si="42"/>
        <v>9876709.6099999994</v>
      </c>
      <c r="AO86" s="88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</row>
    <row r="87" spans="2:101" s="92" customFormat="1" ht="12.75" x14ac:dyDescent="0.2">
      <c r="D87" s="94">
        <v>187</v>
      </c>
      <c r="E87" s="89" t="s">
        <v>128</v>
      </c>
      <c r="F87" s="74">
        <v>83.774799999999999</v>
      </c>
      <c r="G87" s="58">
        <f t="shared" si="25"/>
        <v>317226.68</v>
      </c>
      <c r="H87" s="58">
        <v>94.92649999999999</v>
      </c>
      <c r="I87" s="58">
        <v>36.322699999999998</v>
      </c>
      <c r="J87" s="75">
        <f t="shared" si="26"/>
        <v>0.3826</v>
      </c>
      <c r="K87" s="58">
        <f t="shared" si="27"/>
        <v>32.05223848</v>
      </c>
      <c r="L87" s="58">
        <v>23.9011</v>
      </c>
      <c r="M87" s="58">
        <f t="shared" si="28"/>
        <v>32.049999999999997</v>
      </c>
      <c r="N87" s="58">
        <f t="shared" si="29"/>
        <v>60680.91</v>
      </c>
      <c r="O87" s="58">
        <v>23.692599999999999</v>
      </c>
      <c r="P87" s="58">
        <f t="shared" si="30"/>
        <v>48264.43</v>
      </c>
      <c r="Q87" s="58">
        <v>1</v>
      </c>
      <c r="R87" s="58">
        <f t="shared" si="31"/>
        <v>740.87</v>
      </c>
      <c r="S87" s="58">
        <v>1</v>
      </c>
      <c r="T87" s="58">
        <f t="shared" si="32"/>
        <v>740.87</v>
      </c>
      <c r="U87" s="76">
        <f t="shared" si="22"/>
        <v>427653.75999999995</v>
      </c>
      <c r="V87" s="160">
        <v>768313</v>
      </c>
      <c r="W87" s="77">
        <f t="shared" si="33"/>
        <v>0.3826</v>
      </c>
      <c r="X87" s="58">
        <f t="shared" si="34"/>
        <v>0</v>
      </c>
      <c r="Y87" s="78">
        <f t="shared" si="23"/>
        <v>0</v>
      </c>
      <c r="Z87" s="58">
        <v>19645314.201266117</v>
      </c>
      <c r="AA87" s="76"/>
      <c r="AB87" s="86"/>
      <c r="AC87" s="155" t="str">
        <f t="shared" si="36"/>
        <v>N/A</v>
      </c>
      <c r="AD87" s="152">
        <f t="shared" si="37"/>
        <v>0</v>
      </c>
      <c r="AE87" s="80">
        <f t="shared" si="38"/>
        <v>768313</v>
      </c>
      <c r="AF87" s="81">
        <v>1061896</v>
      </c>
      <c r="AG87" s="82">
        <f t="shared" si="39"/>
        <v>293583</v>
      </c>
      <c r="AH87" s="80">
        <v>0</v>
      </c>
      <c r="AI87" s="76">
        <f t="shared" si="24"/>
        <v>0</v>
      </c>
      <c r="AJ87" s="83">
        <v>278904.11600000004</v>
      </c>
      <c r="AK87" s="84" t="str">
        <f t="shared" si="40"/>
        <v/>
      </c>
      <c r="AL87" s="85">
        <f t="shared" si="41"/>
        <v>293583</v>
      </c>
      <c r="AM87" s="86"/>
      <c r="AN87" s="87">
        <f t="shared" si="42"/>
        <v>1061896</v>
      </c>
      <c r="AO87" s="88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</row>
    <row r="88" spans="2:101" s="92" customFormat="1" ht="12.75" x14ac:dyDescent="0.2">
      <c r="D88" s="94">
        <v>189</v>
      </c>
      <c r="E88" s="89" t="s">
        <v>129</v>
      </c>
      <c r="F88" s="74">
        <v>547.74919999999997</v>
      </c>
      <c r="G88" s="58">
        <f t="shared" si="25"/>
        <v>2074139.99</v>
      </c>
      <c r="H88" s="58">
        <v>580.69830000000002</v>
      </c>
      <c r="I88" s="58">
        <v>72.785600000000002</v>
      </c>
      <c r="J88" s="75">
        <f t="shared" si="26"/>
        <v>0.12529999999999999</v>
      </c>
      <c r="K88" s="58">
        <f t="shared" si="27"/>
        <v>68.632974759999996</v>
      </c>
      <c r="L88" s="58">
        <v>31.429299999999998</v>
      </c>
      <c r="M88" s="58">
        <f t="shared" si="28"/>
        <v>68.63</v>
      </c>
      <c r="N88" s="58">
        <f t="shared" si="29"/>
        <v>129938.55</v>
      </c>
      <c r="O88" s="58">
        <v>101.8092</v>
      </c>
      <c r="P88" s="58">
        <f t="shared" si="30"/>
        <v>207396.54</v>
      </c>
      <c r="Q88" s="58">
        <v>9.9000000000000005E-2</v>
      </c>
      <c r="R88" s="58">
        <f t="shared" si="31"/>
        <v>73.349999999999994</v>
      </c>
      <c r="S88" s="58">
        <v>11</v>
      </c>
      <c r="T88" s="58">
        <f t="shared" si="32"/>
        <v>8149.57</v>
      </c>
      <c r="U88" s="76">
        <f t="shared" si="22"/>
        <v>2419698</v>
      </c>
      <c r="V88" s="160">
        <v>710509</v>
      </c>
      <c r="W88" s="77">
        <f t="shared" si="33"/>
        <v>0.12529999999999999</v>
      </c>
      <c r="X88" s="58">
        <f t="shared" si="34"/>
        <v>10749.17</v>
      </c>
      <c r="Y88" s="78">
        <f t="shared" si="23"/>
        <v>9965.90403229398</v>
      </c>
      <c r="Z88" s="58">
        <v>8566920.0921844095</v>
      </c>
      <c r="AA88" s="76">
        <v>0</v>
      </c>
      <c r="AB88" s="79" t="str">
        <f t="shared" si="35"/>
        <v/>
      </c>
      <c r="AC88" s="155" t="str">
        <f t="shared" si="36"/>
        <v>N/A</v>
      </c>
      <c r="AD88" s="152">
        <f t="shared" si="37"/>
        <v>1719154.9040322939</v>
      </c>
      <c r="AE88" s="80">
        <f t="shared" si="38"/>
        <v>2429663.9040322937</v>
      </c>
      <c r="AF88" s="81">
        <v>982004</v>
      </c>
      <c r="AG88" s="82">
        <f t="shared" si="39"/>
        <v>0</v>
      </c>
      <c r="AH88" s="80">
        <v>0</v>
      </c>
      <c r="AI88" s="76">
        <f t="shared" si="24"/>
        <v>0</v>
      </c>
      <c r="AJ88" s="83">
        <v>1628034.9024999999</v>
      </c>
      <c r="AK88" s="84" t="str">
        <f t="shared" si="40"/>
        <v/>
      </c>
      <c r="AL88" s="85">
        <f t="shared" si="41"/>
        <v>1719154.9</v>
      </c>
      <c r="AM88" s="86"/>
      <c r="AN88" s="87">
        <f t="shared" si="42"/>
        <v>2429663.9</v>
      </c>
      <c r="AO88" s="88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</row>
    <row r="89" spans="2:101" s="92" customFormat="1" ht="12.75" x14ac:dyDescent="0.2">
      <c r="D89" s="94">
        <v>191</v>
      </c>
      <c r="E89" s="89" t="s">
        <v>130</v>
      </c>
      <c r="F89" s="74">
        <v>929.47510000000011</v>
      </c>
      <c r="G89" s="58">
        <f t="shared" si="25"/>
        <v>3519606.18</v>
      </c>
      <c r="H89" s="58">
        <v>997.77650000000006</v>
      </c>
      <c r="I89" s="58">
        <v>189.9889</v>
      </c>
      <c r="J89" s="75">
        <f t="shared" si="26"/>
        <v>0.19040000000000001</v>
      </c>
      <c r="K89" s="58">
        <f t="shared" si="27"/>
        <v>176.97205904000003</v>
      </c>
      <c r="L89" s="58">
        <v>153.37020000000001</v>
      </c>
      <c r="M89" s="58">
        <f t="shared" si="28"/>
        <v>176.97</v>
      </c>
      <c r="N89" s="58">
        <f t="shared" si="29"/>
        <v>335060.84000000003</v>
      </c>
      <c r="O89" s="58">
        <v>122.7812</v>
      </c>
      <c r="P89" s="58">
        <f t="shared" si="30"/>
        <v>250118.81</v>
      </c>
      <c r="Q89" s="58">
        <v>4</v>
      </c>
      <c r="R89" s="58">
        <f t="shared" si="31"/>
        <v>2963.48</v>
      </c>
      <c r="S89" s="58">
        <v>16</v>
      </c>
      <c r="T89" s="58">
        <f t="shared" si="32"/>
        <v>11853.92</v>
      </c>
      <c r="U89" s="76">
        <f t="shared" si="22"/>
        <v>4119603.23</v>
      </c>
      <c r="V89" s="160">
        <v>2826177</v>
      </c>
      <c r="W89" s="77">
        <f t="shared" si="33"/>
        <v>0.19040000000000001</v>
      </c>
      <c r="X89" s="58">
        <f t="shared" si="34"/>
        <v>42118.86</v>
      </c>
      <c r="Y89" s="78">
        <f t="shared" si="23"/>
        <v>39049.760745213411</v>
      </c>
      <c r="Z89" s="58">
        <v>13073437.926360175</v>
      </c>
      <c r="AA89" s="76">
        <v>0</v>
      </c>
      <c r="AB89" s="79" t="str">
        <f t="shared" si="35"/>
        <v/>
      </c>
      <c r="AC89" s="155" t="str">
        <f t="shared" si="36"/>
        <v>N/A</v>
      </c>
      <c r="AD89" s="152">
        <f t="shared" si="37"/>
        <v>1332475.9907452133</v>
      </c>
      <c r="AE89" s="80">
        <f t="shared" si="38"/>
        <v>4158652.9907452133</v>
      </c>
      <c r="AF89" s="81">
        <v>3906099</v>
      </c>
      <c r="AG89" s="82">
        <f t="shared" si="39"/>
        <v>0</v>
      </c>
      <c r="AH89" s="80">
        <v>363818</v>
      </c>
      <c r="AI89" s="76">
        <f t="shared" si="24"/>
        <v>363818</v>
      </c>
      <c r="AJ89" s="83">
        <v>1628058.5859999999</v>
      </c>
      <c r="AK89" s="84" t="str">
        <f t="shared" si="40"/>
        <v/>
      </c>
      <c r="AL89" s="85">
        <f t="shared" si="41"/>
        <v>1696293.99</v>
      </c>
      <c r="AM89" s="86"/>
      <c r="AN89" s="87">
        <f t="shared" si="42"/>
        <v>4522470.99</v>
      </c>
      <c r="AO89" s="88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</row>
    <row r="90" spans="2:101" s="92" customFormat="1" ht="12.75" x14ac:dyDescent="0.2">
      <c r="D90" s="94">
        <v>195</v>
      </c>
      <c r="E90" s="89" t="s">
        <v>131</v>
      </c>
      <c r="F90" s="74">
        <v>546.36410000000001</v>
      </c>
      <c r="G90" s="58">
        <f t="shared" si="25"/>
        <v>2068895.08</v>
      </c>
      <c r="H90" s="58">
        <v>568.33789999999999</v>
      </c>
      <c r="I90" s="58">
        <v>95.422200000000004</v>
      </c>
      <c r="J90" s="75">
        <f t="shared" si="26"/>
        <v>0.16789999999999999</v>
      </c>
      <c r="K90" s="58">
        <f t="shared" si="27"/>
        <v>91.734532389999998</v>
      </c>
      <c r="L90" s="58">
        <v>89.796500000000009</v>
      </c>
      <c r="M90" s="58">
        <f t="shared" si="28"/>
        <v>91.73</v>
      </c>
      <c r="N90" s="58">
        <f t="shared" si="29"/>
        <v>173674.23999999999</v>
      </c>
      <c r="O90" s="58">
        <v>57.773499999999999</v>
      </c>
      <c r="P90" s="58">
        <f t="shared" si="30"/>
        <v>117690.97</v>
      </c>
      <c r="Q90" s="58">
        <v>2</v>
      </c>
      <c r="R90" s="58">
        <f t="shared" si="31"/>
        <v>1481.74</v>
      </c>
      <c r="S90" s="58">
        <v>6</v>
      </c>
      <c r="T90" s="58">
        <f t="shared" si="32"/>
        <v>4445.22</v>
      </c>
      <c r="U90" s="76">
        <f t="shared" si="22"/>
        <v>2366187.2500000009</v>
      </c>
      <c r="V90" s="160">
        <v>729413</v>
      </c>
      <c r="W90" s="77">
        <f t="shared" si="33"/>
        <v>0.16789999999999999</v>
      </c>
      <c r="X90" s="58">
        <f t="shared" si="34"/>
        <v>19251.830000000002</v>
      </c>
      <c r="Y90" s="78">
        <f t="shared" si="23"/>
        <v>17848.995803958653</v>
      </c>
      <c r="Z90" s="58">
        <v>6584561.4636741085</v>
      </c>
      <c r="AA90" s="76">
        <v>0</v>
      </c>
      <c r="AB90" s="79" t="str">
        <f t="shared" si="35"/>
        <v/>
      </c>
      <c r="AC90" s="155" t="str">
        <f t="shared" si="36"/>
        <v>N/A</v>
      </c>
      <c r="AD90" s="152">
        <f t="shared" si="37"/>
        <v>1654623.2458039597</v>
      </c>
      <c r="AE90" s="80">
        <f t="shared" si="38"/>
        <v>2384036.2458039597</v>
      </c>
      <c r="AF90" s="81">
        <v>1008132</v>
      </c>
      <c r="AG90" s="82">
        <f t="shared" si="39"/>
        <v>0</v>
      </c>
      <c r="AH90" s="80">
        <v>0</v>
      </c>
      <c r="AI90" s="76">
        <f t="shared" si="24"/>
        <v>0</v>
      </c>
      <c r="AJ90" s="83">
        <v>1569068.6209999998</v>
      </c>
      <c r="AK90" s="84" t="str">
        <f t="shared" si="40"/>
        <v/>
      </c>
      <c r="AL90" s="85">
        <f t="shared" si="41"/>
        <v>1654623.25</v>
      </c>
      <c r="AM90" s="86"/>
      <c r="AN90" s="87">
        <f t="shared" si="42"/>
        <v>2384036.25</v>
      </c>
      <c r="AO90" s="88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</row>
    <row r="91" spans="2:101" s="92" customFormat="1" ht="12.75" x14ac:dyDescent="0.2">
      <c r="D91" s="94">
        <v>197</v>
      </c>
      <c r="E91" s="89" t="s">
        <v>132</v>
      </c>
      <c r="F91" s="74">
        <v>63.425899999999999</v>
      </c>
      <c r="G91" s="58">
        <f t="shared" si="25"/>
        <v>240172.32</v>
      </c>
      <c r="H91" s="58">
        <v>61.631300000000003</v>
      </c>
      <c r="I91" s="58">
        <v>34.636399999999995</v>
      </c>
      <c r="J91" s="75">
        <f t="shared" si="26"/>
        <v>0.56200000000000006</v>
      </c>
      <c r="K91" s="58">
        <f t="shared" si="27"/>
        <v>35.645355800000004</v>
      </c>
      <c r="L91" s="58">
        <v>34.839700000000001</v>
      </c>
      <c r="M91" s="58">
        <f t="shared" si="28"/>
        <v>35.65</v>
      </c>
      <c r="N91" s="58">
        <f t="shared" si="29"/>
        <v>67496.86</v>
      </c>
      <c r="O91" s="58">
        <v>13.8385</v>
      </c>
      <c r="P91" s="58">
        <f t="shared" si="30"/>
        <v>28190.55</v>
      </c>
      <c r="Q91" s="58">
        <v>1</v>
      </c>
      <c r="R91" s="58">
        <f t="shared" si="31"/>
        <v>740.87</v>
      </c>
      <c r="S91" s="58">
        <v>0</v>
      </c>
      <c r="T91" s="58">
        <f t="shared" si="32"/>
        <v>0</v>
      </c>
      <c r="U91" s="76">
        <f t="shared" si="22"/>
        <v>336600.6</v>
      </c>
      <c r="V91" s="160">
        <v>90640</v>
      </c>
      <c r="W91" s="77">
        <f t="shared" si="33"/>
        <v>0.56210000000000004</v>
      </c>
      <c r="X91" s="58">
        <f t="shared" si="34"/>
        <v>21390</v>
      </c>
      <c r="Y91" s="78">
        <f t="shared" si="23"/>
        <v>19831.362537830199</v>
      </c>
      <c r="Z91" s="58">
        <v>2163415.5587722776</v>
      </c>
      <c r="AA91" s="76">
        <v>17780.650592869879</v>
      </c>
      <c r="AB91" s="79" t="str">
        <f t="shared" si="35"/>
        <v>Required</v>
      </c>
      <c r="AC91" s="155" t="str">
        <f t="shared" si="36"/>
        <v>Yes</v>
      </c>
      <c r="AD91" s="152">
        <f t="shared" si="37"/>
        <v>283572.61313070008</v>
      </c>
      <c r="AE91" s="80">
        <f t="shared" si="38"/>
        <v>374212.61313070008</v>
      </c>
      <c r="AF91" s="81">
        <v>125274</v>
      </c>
      <c r="AG91" s="82">
        <f t="shared" si="39"/>
        <v>0</v>
      </c>
      <c r="AH91" s="80">
        <v>286055</v>
      </c>
      <c r="AI91" s="76">
        <f t="shared" si="24"/>
        <v>286055</v>
      </c>
      <c r="AJ91" s="83">
        <v>530347.11399999994</v>
      </c>
      <c r="AK91" s="84" t="str">
        <f t="shared" si="40"/>
        <v/>
      </c>
      <c r="AL91" s="85">
        <f t="shared" si="41"/>
        <v>569627.61</v>
      </c>
      <c r="AM91" s="86"/>
      <c r="AN91" s="87">
        <f t="shared" si="42"/>
        <v>660267.61</v>
      </c>
      <c r="AO91" s="88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</row>
    <row r="92" spans="2:101" s="92" customFormat="1" ht="12.75" x14ac:dyDescent="0.2">
      <c r="D92" s="94">
        <v>199</v>
      </c>
      <c r="E92" s="89" t="s">
        <v>133</v>
      </c>
      <c r="F92" s="74">
        <v>2140.5414999999998</v>
      </c>
      <c r="G92" s="58">
        <f t="shared" si="25"/>
        <v>8105502.8799999999</v>
      </c>
      <c r="H92" s="58">
        <v>2216.1570999999999</v>
      </c>
      <c r="I92" s="58">
        <v>398.79360000000003</v>
      </c>
      <c r="J92" s="75">
        <f t="shared" si="26"/>
        <v>0.1799</v>
      </c>
      <c r="K92" s="58">
        <f t="shared" si="27"/>
        <v>385.08341584999999</v>
      </c>
      <c r="L92" s="58">
        <v>257.43119999999999</v>
      </c>
      <c r="M92" s="58">
        <f t="shared" si="28"/>
        <v>385.08</v>
      </c>
      <c r="N92" s="58">
        <f t="shared" si="29"/>
        <v>729079.67</v>
      </c>
      <c r="O92" s="58">
        <v>439.01170000000002</v>
      </c>
      <c r="P92" s="58">
        <f t="shared" si="30"/>
        <v>894315.12</v>
      </c>
      <c r="Q92" s="58">
        <v>32.277700000000003</v>
      </c>
      <c r="R92" s="58">
        <f t="shared" si="31"/>
        <v>23913.58</v>
      </c>
      <c r="S92" s="58">
        <v>47</v>
      </c>
      <c r="T92" s="58">
        <f t="shared" si="32"/>
        <v>34820.89</v>
      </c>
      <c r="U92" s="76">
        <f t="shared" si="22"/>
        <v>9787632.1400000006</v>
      </c>
      <c r="V92" s="160">
        <v>2443973</v>
      </c>
      <c r="W92" s="77">
        <f t="shared" si="33"/>
        <v>0.1799</v>
      </c>
      <c r="X92" s="58">
        <f t="shared" si="34"/>
        <v>86594.87</v>
      </c>
      <c r="Y92" s="78">
        <f t="shared" si="23"/>
        <v>80284.911682387843</v>
      </c>
      <c r="Z92" s="58">
        <v>5418226.9871132756</v>
      </c>
      <c r="AA92" s="76">
        <v>29123.789734314578</v>
      </c>
      <c r="AB92" s="79" t="str">
        <f t="shared" si="35"/>
        <v>Required</v>
      </c>
      <c r="AC92" s="155" t="str">
        <f t="shared" si="36"/>
        <v>Yes</v>
      </c>
      <c r="AD92" s="152">
        <f t="shared" si="37"/>
        <v>7453067.8414167026</v>
      </c>
      <c r="AE92" s="80">
        <f t="shared" si="38"/>
        <v>9897040.8414167017</v>
      </c>
      <c r="AF92" s="81">
        <v>3377849</v>
      </c>
      <c r="AG92" s="82">
        <f t="shared" si="39"/>
        <v>0</v>
      </c>
      <c r="AH92" s="80">
        <v>1040103</v>
      </c>
      <c r="AI92" s="76">
        <f t="shared" si="24"/>
        <v>1040103</v>
      </c>
      <c r="AJ92" s="83">
        <v>8041577.2424999997</v>
      </c>
      <c r="AK92" s="84" t="str">
        <f t="shared" si="40"/>
        <v/>
      </c>
      <c r="AL92" s="85">
        <f t="shared" si="41"/>
        <v>8493170.8399999999</v>
      </c>
      <c r="AM92" s="86"/>
      <c r="AN92" s="87">
        <f t="shared" si="42"/>
        <v>10937143.84</v>
      </c>
      <c r="AO92" s="88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</row>
    <row r="93" spans="2:101" s="92" customFormat="1" ht="12.75" x14ac:dyDescent="0.2">
      <c r="D93" s="94">
        <v>201</v>
      </c>
      <c r="E93" s="89" t="s">
        <v>134</v>
      </c>
      <c r="F93" s="74">
        <v>325.80829999999997</v>
      </c>
      <c r="G93" s="58">
        <f t="shared" si="25"/>
        <v>1233725.26</v>
      </c>
      <c r="H93" s="58">
        <v>326.02350000000001</v>
      </c>
      <c r="I93" s="58">
        <v>83.450800000000001</v>
      </c>
      <c r="J93" s="75">
        <f t="shared" si="26"/>
        <v>0.25600000000000001</v>
      </c>
      <c r="K93" s="58">
        <f t="shared" si="27"/>
        <v>83.406924799999999</v>
      </c>
      <c r="L93" s="58">
        <v>65.424499999999995</v>
      </c>
      <c r="M93" s="58">
        <f t="shared" si="28"/>
        <v>83.41</v>
      </c>
      <c r="N93" s="58">
        <f t="shared" si="29"/>
        <v>157921.82</v>
      </c>
      <c r="O93" s="58">
        <v>67.186700000000002</v>
      </c>
      <c r="P93" s="58">
        <f t="shared" si="30"/>
        <v>136866.70000000001</v>
      </c>
      <c r="Q93" s="58">
        <v>1</v>
      </c>
      <c r="R93" s="58">
        <f t="shared" si="31"/>
        <v>740.87</v>
      </c>
      <c r="S93" s="58">
        <v>4</v>
      </c>
      <c r="T93" s="58">
        <f t="shared" si="32"/>
        <v>2963.48</v>
      </c>
      <c r="U93" s="76">
        <f t="shared" si="22"/>
        <v>1532218.1300000001</v>
      </c>
      <c r="V93" s="160">
        <v>299848</v>
      </c>
      <c r="W93" s="77">
        <f t="shared" si="33"/>
        <v>0.25600000000000001</v>
      </c>
      <c r="X93" s="58">
        <f t="shared" si="34"/>
        <v>26691.200000000001</v>
      </c>
      <c r="Y93" s="78">
        <f t="shared" si="23"/>
        <v>24746.276941081505</v>
      </c>
      <c r="Z93" s="58">
        <v>3820626.2143885866</v>
      </c>
      <c r="AA93" s="76">
        <v>23631.603769520236</v>
      </c>
      <c r="AB93" s="79" t="str">
        <f t="shared" si="35"/>
        <v>Required</v>
      </c>
      <c r="AC93" s="155" t="str">
        <f t="shared" si="36"/>
        <v>Yes</v>
      </c>
      <c r="AD93" s="152">
        <f t="shared" si="37"/>
        <v>1280748.0107106019</v>
      </c>
      <c r="AE93" s="80">
        <f t="shared" si="38"/>
        <v>1580596.0107106019</v>
      </c>
      <c r="AF93" s="81">
        <v>414424</v>
      </c>
      <c r="AG93" s="82">
        <f t="shared" si="39"/>
        <v>0</v>
      </c>
      <c r="AH93" s="80">
        <v>849335</v>
      </c>
      <c r="AI93" s="76">
        <f t="shared" si="24"/>
        <v>849335</v>
      </c>
      <c r="AJ93" s="83">
        <v>1933015.6635</v>
      </c>
      <c r="AK93" s="84" t="str">
        <f t="shared" si="40"/>
        <v/>
      </c>
      <c r="AL93" s="85">
        <f t="shared" si="41"/>
        <v>2130083.0099999998</v>
      </c>
      <c r="AM93" s="86"/>
      <c r="AN93" s="87">
        <f t="shared" si="42"/>
        <v>2429931.0099999998</v>
      </c>
      <c r="AO93" s="88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</row>
    <row r="94" spans="2:101" s="92" customFormat="1" ht="12.75" x14ac:dyDescent="0.2">
      <c r="D94" s="94">
        <v>203</v>
      </c>
      <c r="E94" s="89" t="s">
        <v>135</v>
      </c>
      <c r="F94" s="74">
        <v>87.984300000000005</v>
      </c>
      <c r="G94" s="58">
        <f t="shared" si="25"/>
        <v>333166.63</v>
      </c>
      <c r="H94" s="58">
        <v>84.521100000000004</v>
      </c>
      <c r="I94" s="58">
        <v>29.895900000000001</v>
      </c>
      <c r="J94" s="75">
        <f t="shared" si="26"/>
        <v>0.35370000000000001</v>
      </c>
      <c r="K94" s="58">
        <f t="shared" si="27"/>
        <v>31.120046910000003</v>
      </c>
      <c r="L94" s="58">
        <v>34.302999999999997</v>
      </c>
      <c r="M94" s="58">
        <f t="shared" si="28"/>
        <v>34.299999999999997</v>
      </c>
      <c r="N94" s="58">
        <f t="shared" si="29"/>
        <v>64940.88</v>
      </c>
      <c r="O94" s="58">
        <v>13.5497</v>
      </c>
      <c r="P94" s="58">
        <f t="shared" si="30"/>
        <v>27602.23</v>
      </c>
      <c r="Q94" s="58">
        <v>1</v>
      </c>
      <c r="R94" s="58">
        <f t="shared" si="31"/>
        <v>740.87</v>
      </c>
      <c r="S94" s="58">
        <v>1</v>
      </c>
      <c r="T94" s="58">
        <f t="shared" si="32"/>
        <v>740.87</v>
      </c>
      <c r="U94" s="76">
        <f t="shared" si="22"/>
        <v>427191.48</v>
      </c>
      <c r="V94" s="160">
        <v>102507</v>
      </c>
      <c r="W94" s="77">
        <f t="shared" si="33"/>
        <v>0.38979999999999998</v>
      </c>
      <c r="X94" s="58">
        <f t="shared" si="34"/>
        <v>16712.68</v>
      </c>
      <c r="Y94" s="78">
        <f t="shared" si="23"/>
        <v>15494.867510927725</v>
      </c>
      <c r="Z94" s="58">
        <v>2504349.7358305105</v>
      </c>
      <c r="AA94" s="76">
        <v>15587.104527931751</v>
      </c>
      <c r="AB94" s="79" t="str">
        <f t="shared" si="35"/>
        <v>Required</v>
      </c>
      <c r="AC94" s="155" t="str">
        <f t="shared" si="36"/>
        <v>Yes</v>
      </c>
      <c r="AD94" s="152">
        <f t="shared" si="37"/>
        <v>355766.45203885948</v>
      </c>
      <c r="AE94" s="80">
        <f t="shared" si="38"/>
        <v>458273.45203885948</v>
      </c>
      <c r="AF94" s="81">
        <v>141676</v>
      </c>
      <c r="AG94" s="82">
        <f t="shared" si="39"/>
        <v>0</v>
      </c>
      <c r="AH94" s="80">
        <v>221681</v>
      </c>
      <c r="AI94" s="76">
        <f t="shared" si="24"/>
        <v>221681</v>
      </c>
      <c r="AJ94" s="83">
        <v>531803.89149999991</v>
      </c>
      <c r="AK94" s="84" t="str">
        <f t="shared" si="40"/>
        <v/>
      </c>
      <c r="AL94" s="85">
        <f t="shared" si="41"/>
        <v>577447.44999999995</v>
      </c>
      <c r="AM94" s="86"/>
      <c r="AN94" s="87">
        <f t="shared" si="42"/>
        <v>679954.45</v>
      </c>
      <c r="AO94" s="88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</row>
    <row r="95" spans="2:101" s="92" customFormat="1" ht="12.75" x14ac:dyDescent="0.2">
      <c r="D95" s="94">
        <v>209</v>
      </c>
      <c r="E95" s="89" t="s">
        <v>136</v>
      </c>
      <c r="F95" s="74">
        <v>143.63809999999998</v>
      </c>
      <c r="G95" s="58">
        <f t="shared" si="25"/>
        <v>543908.65</v>
      </c>
      <c r="H95" s="58">
        <v>144.96039999999999</v>
      </c>
      <c r="I95" s="58">
        <v>55.051600000000001</v>
      </c>
      <c r="J95" s="75">
        <f t="shared" si="26"/>
        <v>0.37980000000000003</v>
      </c>
      <c r="K95" s="58">
        <f t="shared" si="27"/>
        <v>54.553750379999997</v>
      </c>
      <c r="L95" s="58">
        <v>49.377800000000001</v>
      </c>
      <c r="M95" s="58">
        <f t="shared" si="28"/>
        <v>54.55</v>
      </c>
      <c r="N95" s="58">
        <f t="shared" si="29"/>
        <v>103280.61</v>
      </c>
      <c r="O95" s="58">
        <v>44.311199999999999</v>
      </c>
      <c r="P95" s="58">
        <f t="shared" si="30"/>
        <v>90266.79</v>
      </c>
      <c r="Q95" s="58">
        <v>0</v>
      </c>
      <c r="R95" s="58">
        <f t="shared" si="31"/>
        <v>0</v>
      </c>
      <c r="S95" s="58">
        <v>2</v>
      </c>
      <c r="T95" s="58">
        <f t="shared" si="32"/>
        <v>1481.74</v>
      </c>
      <c r="U95" s="76">
        <f t="shared" si="22"/>
        <v>738937.79</v>
      </c>
      <c r="V95" s="160">
        <v>168988</v>
      </c>
      <c r="W95" s="77">
        <f t="shared" si="33"/>
        <v>0.37980000000000003</v>
      </c>
      <c r="X95" s="58">
        <f t="shared" si="34"/>
        <v>25897.61</v>
      </c>
      <c r="Y95" s="78">
        <f t="shared" si="23"/>
        <v>24010.513921147114</v>
      </c>
      <c r="Z95" s="58">
        <v>2581255.8697930523</v>
      </c>
      <c r="AA95" s="76">
        <v>24244.023999362566</v>
      </c>
      <c r="AB95" s="79" t="str">
        <f t="shared" si="35"/>
        <v>Required</v>
      </c>
      <c r="AC95" s="155" t="str">
        <f t="shared" si="36"/>
        <v>Yes</v>
      </c>
      <c r="AD95" s="152">
        <f t="shared" si="37"/>
        <v>618204.32792050974</v>
      </c>
      <c r="AE95" s="80">
        <f t="shared" si="38"/>
        <v>787192.32792050974</v>
      </c>
      <c r="AF95" s="81">
        <v>233560</v>
      </c>
      <c r="AG95" s="82">
        <f t="shared" si="39"/>
        <v>0</v>
      </c>
      <c r="AH95" s="80">
        <v>250176</v>
      </c>
      <c r="AI95" s="76">
        <f t="shared" si="24"/>
        <v>250176</v>
      </c>
      <c r="AJ95" s="83">
        <v>790628.96899999992</v>
      </c>
      <c r="AK95" s="84" t="str">
        <f t="shared" si="40"/>
        <v/>
      </c>
      <c r="AL95" s="85">
        <f t="shared" si="41"/>
        <v>868380.33</v>
      </c>
      <c r="AM95" s="86"/>
      <c r="AN95" s="87">
        <f t="shared" si="42"/>
        <v>1037368.33</v>
      </c>
      <c r="AO95" s="88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</row>
    <row r="96" spans="2:101" s="92" customFormat="1" ht="12.75" x14ac:dyDescent="0.2">
      <c r="D96" s="94">
        <v>211</v>
      </c>
      <c r="E96" s="89" t="s">
        <v>137</v>
      </c>
      <c r="F96" s="74">
        <v>451.69990000000001</v>
      </c>
      <c r="G96" s="58">
        <f t="shared" si="25"/>
        <v>1710433.94</v>
      </c>
      <c r="H96" s="58">
        <v>450.76390000000004</v>
      </c>
      <c r="I96" s="58">
        <v>37.046399999999998</v>
      </c>
      <c r="J96" s="75">
        <f t="shared" si="26"/>
        <v>8.2199999999999995E-2</v>
      </c>
      <c r="K96" s="58">
        <f t="shared" si="27"/>
        <v>37.12973178</v>
      </c>
      <c r="L96" s="58">
        <v>24.213299999999997</v>
      </c>
      <c r="M96" s="58">
        <f t="shared" si="28"/>
        <v>37.130000000000003</v>
      </c>
      <c r="N96" s="58">
        <f t="shared" si="29"/>
        <v>70298.97</v>
      </c>
      <c r="O96" s="58">
        <v>45.237699999999997</v>
      </c>
      <c r="P96" s="58">
        <f t="shared" si="30"/>
        <v>92154.17</v>
      </c>
      <c r="Q96" s="58">
        <v>1.0255000000000001</v>
      </c>
      <c r="R96" s="58">
        <f t="shared" si="31"/>
        <v>759.76</v>
      </c>
      <c r="S96" s="58">
        <v>9.8218999999999994</v>
      </c>
      <c r="T96" s="58">
        <f t="shared" si="32"/>
        <v>7276.75</v>
      </c>
      <c r="U96" s="76">
        <f t="shared" si="22"/>
        <v>1880923.5899999999</v>
      </c>
      <c r="V96" s="160">
        <v>695379</v>
      </c>
      <c r="W96" s="77">
        <f t="shared" si="33"/>
        <v>8.2199999999999995E-2</v>
      </c>
      <c r="X96" s="58">
        <f t="shared" si="34"/>
        <v>0</v>
      </c>
      <c r="Y96" s="78">
        <f t="shared" si="23"/>
        <v>0</v>
      </c>
      <c r="Z96" s="58">
        <v>15389594.719090519</v>
      </c>
      <c r="AA96" s="76">
        <v>0</v>
      </c>
      <c r="AB96" s="79" t="str">
        <f t="shared" si="35"/>
        <v/>
      </c>
      <c r="AC96" s="155" t="str">
        <f t="shared" si="36"/>
        <v>N/A</v>
      </c>
      <c r="AD96" s="152">
        <f t="shared" si="37"/>
        <v>1185544.5899999999</v>
      </c>
      <c r="AE96" s="80">
        <f t="shared" si="38"/>
        <v>1880923.5899999999</v>
      </c>
      <c r="AF96" s="81">
        <v>961093</v>
      </c>
      <c r="AG96" s="82">
        <f t="shared" si="39"/>
        <v>0</v>
      </c>
      <c r="AH96" s="80">
        <v>0</v>
      </c>
      <c r="AI96" s="76">
        <f t="shared" si="24"/>
        <v>0</v>
      </c>
      <c r="AJ96" s="83">
        <v>1103552.4709999999</v>
      </c>
      <c r="AK96" s="84" t="str">
        <f t="shared" si="40"/>
        <v/>
      </c>
      <c r="AL96" s="85">
        <f t="shared" si="41"/>
        <v>1185544.5900000001</v>
      </c>
      <c r="AM96" s="86"/>
      <c r="AN96" s="87">
        <f t="shared" si="42"/>
        <v>1880923.59</v>
      </c>
      <c r="AO96" s="88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</row>
    <row r="97" spans="2:101" s="92" customFormat="1" ht="12.75" x14ac:dyDescent="0.2">
      <c r="D97" s="94">
        <v>213</v>
      </c>
      <c r="E97" s="89" t="s">
        <v>138</v>
      </c>
      <c r="F97" s="74">
        <v>197.2449</v>
      </c>
      <c r="G97" s="58">
        <f t="shared" si="25"/>
        <v>746899.37</v>
      </c>
      <c r="H97" s="58">
        <v>191.11169999999998</v>
      </c>
      <c r="I97" s="58">
        <v>52.931100000000001</v>
      </c>
      <c r="J97" s="75">
        <f t="shared" si="26"/>
        <v>0.27700000000000002</v>
      </c>
      <c r="K97" s="58">
        <f t="shared" si="27"/>
        <v>54.636837300000003</v>
      </c>
      <c r="L97" s="58">
        <v>47.211100000000002</v>
      </c>
      <c r="M97" s="58">
        <f t="shared" si="28"/>
        <v>54.64</v>
      </c>
      <c r="N97" s="58">
        <f t="shared" si="29"/>
        <v>103451</v>
      </c>
      <c r="O97" s="58">
        <v>38.346600000000002</v>
      </c>
      <c r="P97" s="58">
        <f t="shared" si="30"/>
        <v>78116.240000000005</v>
      </c>
      <c r="Q97" s="58">
        <v>0</v>
      </c>
      <c r="R97" s="58">
        <f t="shared" si="31"/>
        <v>0</v>
      </c>
      <c r="S97" s="58">
        <v>4</v>
      </c>
      <c r="T97" s="58">
        <f t="shared" si="32"/>
        <v>2963.48</v>
      </c>
      <c r="U97" s="76">
        <f t="shared" si="22"/>
        <v>931430.09</v>
      </c>
      <c r="V97" s="160">
        <v>223882</v>
      </c>
      <c r="W97" s="77">
        <f t="shared" si="33"/>
        <v>0.27700000000000002</v>
      </c>
      <c r="X97" s="58">
        <f t="shared" si="34"/>
        <v>18919.099999999999</v>
      </c>
      <c r="Y97" s="78">
        <f t="shared" si="23"/>
        <v>17540.51103270048</v>
      </c>
      <c r="Z97" s="58">
        <v>3255139.6197837298</v>
      </c>
      <c r="AA97" s="76">
        <v>19497.29225275221</v>
      </c>
      <c r="AB97" s="79" t="str">
        <f t="shared" si="35"/>
        <v>Required</v>
      </c>
      <c r="AC97" s="155" t="str">
        <f t="shared" si="36"/>
        <v>Yes</v>
      </c>
      <c r="AD97" s="152">
        <f t="shared" si="37"/>
        <v>744585.89328545262</v>
      </c>
      <c r="AE97" s="80">
        <f t="shared" si="38"/>
        <v>968467.89328545262</v>
      </c>
      <c r="AF97" s="81">
        <v>309431</v>
      </c>
      <c r="AG97" s="82">
        <f t="shared" si="39"/>
        <v>0</v>
      </c>
      <c r="AH97" s="80">
        <v>347765</v>
      </c>
      <c r="AI97" s="76">
        <f t="shared" si="24"/>
        <v>347765</v>
      </c>
      <c r="AJ97" s="83">
        <v>1020944.3755</v>
      </c>
      <c r="AK97" s="84" t="str">
        <f t="shared" si="40"/>
        <v/>
      </c>
      <c r="AL97" s="85">
        <f t="shared" si="41"/>
        <v>1092350.8899999999</v>
      </c>
      <c r="AM97" s="86"/>
      <c r="AN97" s="87">
        <f t="shared" si="42"/>
        <v>1316232.8899999999</v>
      </c>
      <c r="AO97" s="88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</row>
    <row r="98" spans="2:101" s="92" customFormat="1" ht="12.75" x14ac:dyDescent="0.2">
      <c r="D98" s="94">
        <v>215</v>
      </c>
      <c r="E98" s="89" t="s">
        <v>139</v>
      </c>
      <c r="F98" s="74">
        <v>553.04390000000001</v>
      </c>
      <c r="G98" s="58">
        <f t="shared" si="25"/>
        <v>2094189.21</v>
      </c>
      <c r="H98" s="58">
        <v>595.48890000000006</v>
      </c>
      <c r="I98" s="58">
        <v>41.556600000000003</v>
      </c>
      <c r="J98" s="75">
        <f t="shared" si="26"/>
        <v>6.9800000000000001E-2</v>
      </c>
      <c r="K98" s="58">
        <f t="shared" si="27"/>
        <v>38.602464220000002</v>
      </c>
      <c r="L98" s="58">
        <v>20.386500000000002</v>
      </c>
      <c r="M98" s="58">
        <f t="shared" si="28"/>
        <v>38.6</v>
      </c>
      <c r="N98" s="58">
        <f t="shared" si="29"/>
        <v>73082.149999999994</v>
      </c>
      <c r="O98" s="58">
        <v>70.054999999999993</v>
      </c>
      <c r="P98" s="58">
        <f t="shared" si="30"/>
        <v>142709.74</v>
      </c>
      <c r="Q98" s="58">
        <v>3.2278000000000002</v>
      </c>
      <c r="R98" s="58">
        <f t="shared" si="31"/>
        <v>2391.38</v>
      </c>
      <c r="S98" s="58">
        <v>9</v>
      </c>
      <c r="T98" s="58">
        <f t="shared" si="32"/>
        <v>6667.83</v>
      </c>
      <c r="U98" s="76">
        <f t="shared" si="22"/>
        <v>2319040.3099999996</v>
      </c>
      <c r="V98" s="160">
        <v>1247546</v>
      </c>
      <c r="W98" s="77">
        <f t="shared" si="33"/>
        <v>6.9800000000000001E-2</v>
      </c>
      <c r="X98" s="58">
        <f t="shared" si="34"/>
        <v>0</v>
      </c>
      <c r="Y98" s="78">
        <f t="shared" si="23"/>
        <v>0</v>
      </c>
      <c r="Z98" s="58">
        <v>27132859.191577461</v>
      </c>
      <c r="AA98" s="76">
        <v>0</v>
      </c>
      <c r="AB98" s="79" t="str">
        <f t="shared" si="35"/>
        <v/>
      </c>
      <c r="AC98" s="155" t="str">
        <f t="shared" si="36"/>
        <v>N/A</v>
      </c>
      <c r="AD98" s="152">
        <f t="shared" si="37"/>
        <v>1071494.3099999996</v>
      </c>
      <c r="AE98" s="80">
        <f t="shared" si="38"/>
        <v>2319040.3099999996</v>
      </c>
      <c r="AF98" s="81">
        <v>1724250</v>
      </c>
      <c r="AG98" s="82">
        <f t="shared" si="39"/>
        <v>0</v>
      </c>
      <c r="AH98" s="80">
        <v>19719</v>
      </c>
      <c r="AI98" s="76">
        <f t="shared" si="24"/>
        <v>19719</v>
      </c>
      <c r="AJ98" s="83">
        <v>995227.16299999994</v>
      </c>
      <c r="AK98" s="84" t="str">
        <f t="shared" si="40"/>
        <v/>
      </c>
      <c r="AL98" s="85">
        <f t="shared" si="41"/>
        <v>1091213.31</v>
      </c>
      <c r="AM98" s="86"/>
      <c r="AN98" s="87">
        <f t="shared" si="42"/>
        <v>2338759.31</v>
      </c>
      <c r="AO98" s="88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</row>
    <row r="99" spans="2:101" s="92" customFormat="1" ht="12.75" x14ac:dyDescent="0.2">
      <c r="D99" s="94">
        <v>219</v>
      </c>
      <c r="E99" s="89" t="s">
        <v>140</v>
      </c>
      <c r="F99" s="74">
        <v>224.8629</v>
      </c>
      <c r="G99" s="58">
        <f t="shared" si="25"/>
        <v>851479.35</v>
      </c>
      <c r="H99" s="58">
        <v>237.55889999999999</v>
      </c>
      <c r="I99" s="58">
        <v>93.831900000000005</v>
      </c>
      <c r="J99" s="75">
        <f t="shared" si="26"/>
        <v>0.39500000000000002</v>
      </c>
      <c r="K99" s="58">
        <f t="shared" si="27"/>
        <v>88.820845500000004</v>
      </c>
      <c r="L99" s="58">
        <v>89.979900000000001</v>
      </c>
      <c r="M99" s="58">
        <f t="shared" si="28"/>
        <v>89.98</v>
      </c>
      <c r="N99" s="58">
        <f t="shared" si="29"/>
        <v>170360.93</v>
      </c>
      <c r="O99" s="58">
        <v>45.099799999999995</v>
      </c>
      <c r="P99" s="58">
        <f t="shared" si="30"/>
        <v>91873.25</v>
      </c>
      <c r="Q99" s="58">
        <v>1</v>
      </c>
      <c r="R99" s="58">
        <f t="shared" si="31"/>
        <v>740.87</v>
      </c>
      <c r="S99" s="58">
        <v>3</v>
      </c>
      <c r="T99" s="58">
        <f t="shared" si="32"/>
        <v>2222.61</v>
      </c>
      <c r="U99" s="76">
        <f t="shared" si="22"/>
        <v>1116677.0100000002</v>
      </c>
      <c r="V99" s="160">
        <v>168269</v>
      </c>
      <c r="W99" s="77">
        <f t="shared" si="33"/>
        <v>0.4002</v>
      </c>
      <c r="X99" s="58">
        <f t="shared" si="34"/>
        <v>45012.5</v>
      </c>
      <c r="Y99" s="78">
        <f t="shared" si="23"/>
        <v>41732.548211037021</v>
      </c>
      <c r="Z99" s="58">
        <v>1588237.5438369305</v>
      </c>
      <c r="AA99" s="76">
        <v>51606.150154721887</v>
      </c>
      <c r="AB99" s="79" t="str">
        <f t="shared" si="35"/>
        <v>Required</v>
      </c>
      <c r="AC99" s="155" t="str">
        <f t="shared" si="36"/>
        <v>Yes</v>
      </c>
      <c r="AD99" s="152">
        <f t="shared" si="37"/>
        <v>1041746.7083657592</v>
      </c>
      <c r="AE99" s="80">
        <f t="shared" si="38"/>
        <v>1210015.7083657593</v>
      </c>
      <c r="AF99" s="81">
        <v>232567</v>
      </c>
      <c r="AG99" s="82">
        <f t="shared" si="39"/>
        <v>0</v>
      </c>
      <c r="AH99" s="80">
        <v>1186140</v>
      </c>
      <c r="AI99" s="76">
        <f t="shared" si="24"/>
        <v>1186140</v>
      </c>
      <c r="AJ99" s="83">
        <v>2022082.5049999999</v>
      </c>
      <c r="AK99" s="84" t="str">
        <f t="shared" si="40"/>
        <v/>
      </c>
      <c r="AL99" s="85">
        <f t="shared" si="41"/>
        <v>2227886.71</v>
      </c>
      <c r="AM99" s="86"/>
      <c r="AN99" s="87">
        <f t="shared" si="42"/>
        <v>2396155.71</v>
      </c>
      <c r="AO99" s="88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</row>
    <row r="100" spans="2:101" s="92" customFormat="1" ht="12.75" x14ac:dyDescent="0.2">
      <c r="D100" s="94">
        <v>221</v>
      </c>
      <c r="E100" s="89" t="s">
        <v>141</v>
      </c>
      <c r="F100" s="74">
        <v>49.2958</v>
      </c>
      <c r="G100" s="58">
        <f t="shared" si="25"/>
        <v>186666.43</v>
      </c>
      <c r="H100" s="58">
        <v>42.329599999999999</v>
      </c>
      <c r="I100" s="58">
        <v>24</v>
      </c>
      <c r="J100" s="75">
        <f t="shared" si="26"/>
        <v>0.56699999999999995</v>
      </c>
      <c r="K100" s="58">
        <f t="shared" si="27"/>
        <v>27.950718599999998</v>
      </c>
      <c r="L100" s="58">
        <v>17.309199999999997</v>
      </c>
      <c r="M100" s="58">
        <f t="shared" si="28"/>
        <v>27.95</v>
      </c>
      <c r="N100" s="58">
        <f t="shared" si="29"/>
        <v>52918.29</v>
      </c>
      <c r="O100" s="58">
        <v>9.2833000000000006</v>
      </c>
      <c r="P100" s="58">
        <f t="shared" si="30"/>
        <v>18911.099999999999</v>
      </c>
      <c r="Q100" s="58">
        <v>0</v>
      </c>
      <c r="R100" s="58">
        <f t="shared" si="31"/>
        <v>0</v>
      </c>
      <c r="S100" s="58">
        <v>2</v>
      </c>
      <c r="T100" s="58">
        <f t="shared" si="32"/>
        <v>1481.74</v>
      </c>
      <c r="U100" s="76">
        <f t="shared" si="22"/>
        <v>259977.56</v>
      </c>
      <c r="V100" s="160">
        <v>156011</v>
      </c>
      <c r="W100" s="77">
        <f t="shared" si="33"/>
        <v>0.56699999999999995</v>
      </c>
      <c r="X100" s="58">
        <f t="shared" si="34"/>
        <v>16770</v>
      </c>
      <c r="Y100" s="78">
        <f t="shared" si="23"/>
        <v>15548.010741440508</v>
      </c>
      <c r="Z100" s="58">
        <v>3316180.0517769018</v>
      </c>
      <c r="AA100" s="76">
        <v>9751.6597818686259</v>
      </c>
      <c r="AB100" s="79" t="str">
        <f t="shared" si="35"/>
        <v>Required</v>
      </c>
      <c r="AC100" s="155" t="str">
        <f t="shared" si="36"/>
        <v>Yes</v>
      </c>
      <c r="AD100" s="152">
        <f t="shared" si="37"/>
        <v>129266.23052330913</v>
      </c>
      <c r="AE100" s="80">
        <f t="shared" si="38"/>
        <v>285277.23052330915</v>
      </c>
      <c r="AF100" s="81">
        <v>215625</v>
      </c>
      <c r="AG100" s="82">
        <f t="shared" si="39"/>
        <v>0</v>
      </c>
      <c r="AH100" s="80">
        <v>204912</v>
      </c>
      <c r="AI100" s="76">
        <f t="shared" si="24"/>
        <v>204912</v>
      </c>
      <c r="AJ100" s="83">
        <v>316509.125</v>
      </c>
      <c r="AK100" s="84" t="str">
        <f t="shared" si="40"/>
        <v/>
      </c>
      <c r="AL100" s="85">
        <f t="shared" si="41"/>
        <v>334178.23</v>
      </c>
      <c r="AM100" s="86"/>
      <c r="AN100" s="87">
        <f t="shared" si="42"/>
        <v>490189.23</v>
      </c>
      <c r="AO100" s="88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</row>
    <row r="101" spans="2:101" s="92" customFormat="1" ht="12.75" x14ac:dyDescent="0.2">
      <c r="D101" s="94">
        <v>222</v>
      </c>
      <c r="E101" s="89" t="s">
        <v>142</v>
      </c>
      <c r="F101" s="74">
        <v>0</v>
      </c>
      <c r="G101" s="58">
        <f t="shared" si="25"/>
        <v>0</v>
      </c>
      <c r="H101" s="58">
        <v>0.87780000000000002</v>
      </c>
      <c r="I101" s="58">
        <v>0</v>
      </c>
      <c r="J101" s="75">
        <f t="shared" si="26"/>
        <v>0</v>
      </c>
      <c r="K101" s="58">
        <f t="shared" si="27"/>
        <v>0</v>
      </c>
      <c r="L101" s="58">
        <v>0</v>
      </c>
      <c r="M101" s="58">
        <f t="shared" si="28"/>
        <v>0</v>
      </c>
      <c r="N101" s="58">
        <f t="shared" si="29"/>
        <v>0</v>
      </c>
      <c r="O101" s="58">
        <v>0</v>
      </c>
      <c r="P101" s="58">
        <f t="shared" si="30"/>
        <v>0</v>
      </c>
      <c r="Q101" s="58">
        <v>0</v>
      </c>
      <c r="R101" s="58">
        <f t="shared" si="31"/>
        <v>0</v>
      </c>
      <c r="S101" s="58">
        <v>0</v>
      </c>
      <c r="T101" s="58">
        <f t="shared" si="32"/>
        <v>0</v>
      </c>
      <c r="U101" s="76">
        <f t="shared" si="22"/>
        <v>0</v>
      </c>
      <c r="V101" s="160">
        <v>102556</v>
      </c>
      <c r="W101" s="77">
        <f t="shared" si="33"/>
        <v>0</v>
      </c>
      <c r="X101" s="58">
        <f t="shared" si="34"/>
        <v>0</v>
      </c>
      <c r="Y101" s="78">
        <f t="shared" si="23"/>
        <v>0</v>
      </c>
      <c r="Z101" s="58">
        <v>0</v>
      </c>
      <c r="AA101" s="76">
        <v>0</v>
      </c>
      <c r="AB101" s="79" t="str">
        <f t="shared" si="35"/>
        <v/>
      </c>
      <c r="AC101" s="155" t="str">
        <f t="shared" si="36"/>
        <v>N/A</v>
      </c>
      <c r="AD101" s="152">
        <f t="shared" si="37"/>
        <v>0</v>
      </c>
      <c r="AE101" s="80">
        <f t="shared" si="38"/>
        <v>102556</v>
      </c>
      <c r="AF101" s="81">
        <v>141743</v>
      </c>
      <c r="AG101" s="82">
        <f t="shared" si="39"/>
        <v>39187</v>
      </c>
      <c r="AH101" s="80">
        <v>0</v>
      </c>
      <c r="AI101" s="76">
        <f t="shared" si="24"/>
        <v>0</v>
      </c>
      <c r="AJ101" s="83">
        <v>37228.0965</v>
      </c>
      <c r="AK101" s="84" t="str">
        <f t="shared" si="40"/>
        <v/>
      </c>
      <c r="AL101" s="85">
        <f t="shared" si="41"/>
        <v>39187</v>
      </c>
      <c r="AM101" s="86"/>
      <c r="AN101" s="87">
        <f t="shared" si="42"/>
        <v>141743</v>
      </c>
      <c r="AO101" s="88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</row>
    <row r="102" spans="2:101" s="92" customFormat="1" ht="12.75" x14ac:dyDescent="0.2">
      <c r="D102" s="94">
        <v>223</v>
      </c>
      <c r="E102" s="89" t="s">
        <v>143</v>
      </c>
      <c r="F102" s="74">
        <v>1144.6518000000001</v>
      </c>
      <c r="G102" s="58">
        <f t="shared" si="25"/>
        <v>4334407.18</v>
      </c>
      <c r="H102" s="58">
        <v>1241.8007</v>
      </c>
      <c r="I102" s="58">
        <v>95.418500000000009</v>
      </c>
      <c r="J102" s="75">
        <f t="shared" si="26"/>
        <v>7.6799999999999993E-2</v>
      </c>
      <c r="K102" s="58">
        <f t="shared" si="27"/>
        <v>87.90925824</v>
      </c>
      <c r="L102" s="58">
        <v>54.527699999999996</v>
      </c>
      <c r="M102" s="58">
        <f t="shared" si="28"/>
        <v>87.91</v>
      </c>
      <c r="N102" s="58">
        <f t="shared" si="29"/>
        <v>166441.76</v>
      </c>
      <c r="O102" s="58">
        <v>228.7192</v>
      </c>
      <c r="P102" s="58">
        <f t="shared" si="30"/>
        <v>465926.17</v>
      </c>
      <c r="Q102" s="58">
        <v>1</v>
      </c>
      <c r="R102" s="58">
        <f t="shared" si="31"/>
        <v>740.87</v>
      </c>
      <c r="S102" s="58">
        <v>18.696100000000001</v>
      </c>
      <c r="T102" s="58">
        <f t="shared" si="32"/>
        <v>13851.38</v>
      </c>
      <c r="U102" s="76">
        <f t="shared" si="22"/>
        <v>4981367.3599999994</v>
      </c>
      <c r="V102" s="160">
        <v>1823001</v>
      </c>
      <c r="W102" s="77">
        <f t="shared" si="33"/>
        <v>7.6799999999999993E-2</v>
      </c>
      <c r="X102" s="58">
        <f t="shared" si="34"/>
        <v>0</v>
      </c>
      <c r="Y102" s="78">
        <f t="shared" si="23"/>
        <v>0</v>
      </c>
      <c r="Z102" s="58">
        <v>17016820.746247754</v>
      </c>
      <c r="AA102" s="76">
        <v>0</v>
      </c>
      <c r="AB102" s="79" t="str">
        <f t="shared" si="35"/>
        <v/>
      </c>
      <c r="AC102" s="155" t="str">
        <f t="shared" si="36"/>
        <v>N/A</v>
      </c>
      <c r="AD102" s="152">
        <f t="shared" si="37"/>
        <v>3158366.3599999994</v>
      </c>
      <c r="AE102" s="80">
        <f t="shared" si="38"/>
        <v>4981367.3599999994</v>
      </c>
      <c r="AF102" s="81">
        <v>2519595</v>
      </c>
      <c r="AG102" s="82">
        <f t="shared" si="39"/>
        <v>0</v>
      </c>
      <c r="AH102" s="80">
        <v>13676</v>
      </c>
      <c r="AI102" s="76">
        <f t="shared" si="24"/>
        <v>13676</v>
      </c>
      <c r="AJ102" s="83">
        <v>2857445.5395</v>
      </c>
      <c r="AK102" s="84" t="str">
        <f t="shared" si="40"/>
        <v/>
      </c>
      <c r="AL102" s="85">
        <f t="shared" si="41"/>
        <v>3172042.36</v>
      </c>
      <c r="AM102" s="86"/>
      <c r="AN102" s="87">
        <f t="shared" si="42"/>
        <v>4995043.3600000003</v>
      </c>
      <c r="AO102" s="88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</row>
    <row r="103" spans="2:101" s="92" customFormat="1" ht="12.75" x14ac:dyDescent="0.2">
      <c r="D103" s="94">
        <v>225</v>
      </c>
      <c r="E103" s="89" t="s">
        <v>144</v>
      </c>
      <c r="F103" s="74">
        <v>1458.4123000000002</v>
      </c>
      <c r="G103" s="58">
        <f t="shared" si="25"/>
        <v>5522511.5199999996</v>
      </c>
      <c r="H103" s="58">
        <v>1559.4624999999999</v>
      </c>
      <c r="I103" s="58">
        <v>256.37509999999997</v>
      </c>
      <c r="J103" s="75">
        <f t="shared" si="26"/>
        <v>0.16439999999999999</v>
      </c>
      <c r="K103" s="58">
        <f t="shared" si="27"/>
        <v>239.76298212</v>
      </c>
      <c r="L103" s="58">
        <v>208.57920000000001</v>
      </c>
      <c r="M103" s="58">
        <f t="shared" si="28"/>
        <v>239.76</v>
      </c>
      <c r="N103" s="58">
        <f t="shared" si="29"/>
        <v>453942.4</v>
      </c>
      <c r="O103" s="58">
        <v>239.60360000000003</v>
      </c>
      <c r="P103" s="58">
        <f t="shared" si="30"/>
        <v>488098.89</v>
      </c>
      <c r="Q103" s="58">
        <v>28.9407</v>
      </c>
      <c r="R103" s="58">
        <f t="shared" si="31"/>
        <v>21441.3</v>
      </c>
      <c r="S103" s="58">
        <v>22</v>
      </c>
      <c r="T103" s="58">
        <f t="shared" si="32"/>
        <v>16299.14</v>
      </c>
      <c r="U103" s="76">
        <f t="shared" si="22"/>
        <v>6502293.2499999991</v>
      </c>
      <c r="V103" s="160">
        <v>5180087</v>
      </c>
      <c r="W103" s="77">
        <f t="shared" si="33"/>
        <v>0.16439999999999999</v>
      </c>
      <c r="X103" s="58">
        <f t="shared" si="34"/>
        <v>49270.68</v>
      </c>
      <c r="Y103" s="78">
        <f t="shared" si="23"/>
        <v>45680.444953970058</v>
      </c>
      <c r="Z103" s="58">
        <v>18023052.356130131</v>
      </c>
      <c r="AA103" s="76">
        <v>0</v>
      </c>
      <c r="AB103" s="79" t="str">
        <f t="shared" si="35"/>
        <v/>
      </c>
      <c r="AC103" s="155" t="str">
        <f t="shared" si="36"/>
        <v>N/A</v>
      </c>
      <c r="AD103" s="152">
        <f t="shared" si="37"/>
        <v>1367886.6949539692</v>
      </c>
      <c r="AE103" s="80">
        <f t="shared" si="38"/>
        <v>6547973.6949539687</v>
      </c>
      <c r="AF103" s="81">
        <v>7159470</v>
      </c>
      <c r="AG103" s="82">
        <f t="shared" si="39"/>
        <v>611496.30504603125</v>
      </c>
      <c r="AH103" s="80">
        <v>0</v>
      </c>
      <c r="AI103" s="76">
        <f t="shared" si="24"/>
        <v>0</v>
      </c>
      <c r="AJ103" s="83">
        <v>1880413.66</v>
      </c>
      <c r="AK103" s="84" t="str">
        <f t="shared" si="40"/>
        <v/>
      </c>
      <c r="AL103" s="85">
        <f t="shared" si="41"/>
        <v>1979383</v>
      </c>
      <c r="AM103" s="86"/>
      <c r="AN103" s="87">
        <f t="shared" si="42"/>
        <v>7159470</v>
      </c>
      <c r="AO103" s="88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</row>
    <row r="104" spans="2:101" s="92" customFormat="1" ht="12.75" x14ac:dyDescent="0.2">
      <c r="D104" s="94">
        <v>227</v>
      </c>
      <c r="E104" s="89" t="s">
        <v>145</v>
      </c>
      <c r="F104" s="74">
        <v>298.20080000000002</v>
      </c>
      <c r="G104" s="58">
        <f t="shared" si="25"/>
        <v>1129185.04</v>
      </c>
      <c r="H104" s="58">
        <v>319.39660000000003</v>
      </c>
      <c r="I104" s="58">
        <v>12.989699999999999</v>
      </c>
      <c r="J104" s="75">
        <f t="shared" si="26"/>
        <v>4.07E-2</v>
      </c>
      <c r="K104" s="58">
        <f t="shared" si="27"/>
        <v>12.136772560000001</v>
      </c>
      <c r="L104" s="58">
        <v>7.5228999999999999</v>
      </c>
      <c r="M104" s="58">
        <f t="shared" si="28"/>
        <v>12.14</v>
      </c>
      <c r="N104" s="58">
        <f t="shared" si="29"/>
        <v>22984.9</v>
      </c>
      <c r="O104" s="58">
        <v>53.665500000000002</v>
      </c>
      <c r="P104" s="58">
        <f t="shared" si="30"/>
        <v>109322.53</v>
      </c>
      <c r="Q104" s="58">
        <v>3.3281999999999998</v>
      </c>
      <c r="R104" s="58">
        <f t="shared" si="31"/>
        <v>2465.7600000000002</v>
      </c>
      <c r="S104" s="58">
        <v>3</v>
      </c>
      <c r="T104" s="58">
        <f t="shared" si="32"/>
        <v>2222.61</v>
      </c>
      <c r="U104" s="76">
        <f t="shared" si="22"/>
        <v>1266180.8400000001</v>
      </c>
      <c r="V104" s="160">
        <v>691821</v>
      </c>
      <c r="W104" s="77">
        <f t="shared" si="33"/>
        <v>4.07E-2</v>
      </c>
      <c r="X104" s="58">
        <f t="shared" si="34"/>
        <v>0</v>
      </c>
      <c r="Y104" s="78">
        <f t="shared" si="23"/>
        <v>0</v>
      </c>
      <c r="Z104" s="58">
        <v>46778638.509637892</v>
      </c>
      <c r="AA104" s="76">
        <v>0</v>
      </c>
      <c r="AB104" s="79" t="str">
        <f t="shared" si="35"/>
        <v/>
      </c>
      <c r="AC104" s="155" t="str">
        <f t="shared" si="36"/>
        <v>N/A</v>
      </c>
      <c r="AD104" s="152">
        <f t="shared" si="37"/>
        <v>574359.84000000008</v>
      </c>
      <c r="AE104" s="80">
        <f t="shared" si="38"/>
        <v>1266180.8400000001</v>
      </c>
      <c r="AF104" s="81">
        <v>956176</v>
      </c>
      <c r="AG104" s="82">
        <f t="shared" si="39"/>
        <v>0</v>
      </c>
      <c r="AH104" s="80">
        <v>0</v>
      </c>
      <c r="AI104" s="76">
        <f t="shared" si="24"/>
        <v>0</v>
      </c>
      <c r="AJ104" s="83">
        <v>520917.47100000002</v>
      </c>
      <c r="AK104" s="84" t="str">
        <f t="shared" si="40"/>
        <v/>
      </c>
      <c r="AL104" s="85">
        <f t="shared" si="41"/>
        <v>574359.84</v>
      </c>
      <c r="AM104" s="86"/>
      <c r="AN104" s="87">
        <f t="shared" si="42"/>
        <v>1266180.8400000001</v>
      </c>
      <c r="AO104" s="88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</row>
    <row r="105" spans="2:101" s="92" customFormat="1" ht="12.75" x14ac:dyDescent="0.2">
      <c r="D105" s="94">
        <v>231</v>
      </c>
      <c r="E105" s="89" t="s">
        <v>146</v>
      </c>
      <c r="F105" s="74">
        <v>146.20840000000001</v>
      </c>
      <c r="G105" s="58">
        <f t="shared" si="25"/>
        <v>553641.5</v>
      </c>
      <c r="H105" s="58">
        <v>168.50650000000002</v>
      </c>
      <c r="I105" s="58">
        <v>25.373100000000001</v>
      </c>
      <c r="J105" s="75">
        <f t="shared" si="26"/>
        <v>0.15060000000000001</v>
      </c>
      <c r="K105" s="58">
        <f t="shared" si="27"/>
        <v>22.018985040000004</v>
      </c>
      <c r="L105" s="58">
        <v>16.677399999999999</v>
      </c>
      <c r="M105" s="58">
        <f t="shared" si="28"/>
        <v>22.02</v>
      </c>
      <c r="N105" s="58">
        <f t="shared" si="29"/>
        <v>41690.910000000003</v>
      </c>
      <c r="O105" s="58">
        <v>23.090399999999999</v>
      </c>
      <c r="P105" s="58">
        <f t="shared" si="30"/>
        <v>47037.68</v>
      </c>
      <c r="Q105" s="58">
        <v>1</v>
      </c>
      <c r="R105" s="58">
        <f t="shared" si="31"/>
        <v>740.87</v>
      </c>
      <c r="S105" s="58">
        <v>2</v>
      </c>
      <c r="T105" s="58">
        <f t="shared" si="32"/>
        <v>1481.74</v>
      </c>
      <c r="U105" s="76">
        <f t="shared" si="22"/>
        <v>644592.70000000007</v>
      </c>
      <c r="V105" s="160">
        <v>356442</v>
      </c>
      <c r="W105" s="77">
        <f t="shared" si="33"/>
        <v>0.15060000000000001</v>
      </c>
      <c r="X105" s="58">
        <f t="shared" si="34"/>
        <v>4145.2700000000004</v>
      </c>
      <c r="Y105" s="78">
        <f t="shared" si="23"/>
        <v>3843.2142210000652</v>
      </c>
      <c r="Z105" s="58">
        <v>13380679.658418212</v>
      </c>
      <c r="AA105" s="76">
        <v>0</v>
      </c>
      <c r="AB105" s="79" t="str">
        <f t="shared" si="35"/>
        <v/>
      </c>
      <c r="AC105" s="155" t="str">
        <f t="shared" si="36"/>
        <v>N/A</v>
      </c>
      <c r="AD105" s="152">
        <f t="shared" si="37"/>
        <v>291993.91422100016</v>
      </c>
      <c r="AE105" s="80">
        <f t="shared" si="38"/>
        <v>648435.91422100016</v>
      </c>
      <c r="AF105" s="81">
        <v>492643</v>
      </c>
      <c r="AG105" s="82">
        <f t="shared" si="39"/>
        <v>0</v>
      </c>
      <c r="AH105" s="80">
        <v>128961</v>
      </c>
      <c r="AI105" s="76">
        <f t="shared" si="24"/>
        <v>128961</v>
      </c>
      <c r="AJ105" s="83">
        <v>409293.95299999998</v>
      </c>
      <c r="AK105" s="84" t="str">
        <f t="shared" si="40"/>
        <v/>
      </c>
      <c r="AL105" s="85">
        <f t="shared" si="41"/>
        <v>420954.91</v>
      </c>
      <c r="AM105" s="86"/>
      <c r="AN105" s="87">
        <f t="shared" si="42"/>
        <v>777396.91</v>
      </c>
      <c r="AO105" s="88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</row>
    <row r="106" spans="2:101" s="92" customFormat="1" ht="12.75" x14ac:dyDescent="0.2">
      <c r="B106" s="97"/>
      <c r="C106" s="98"/>
      <c r="D106" s="94">
        <v>233</v>
      </c>
      <c r="E106" s="89" t="s">
        <v>147</v>
      </c>
      <c r="F106" s="74">
        <v>1130.0965999999999</v>
      </c>
      <c r="G106" s="58">
        <f t="shared" si="25"/>
        <v>4279291.59</v>
      </c>
      <c r="H106" s="58">
        <v>1163.1438000000001</v>
      </c>
      <c r="I106" s="58">
        <v>44.314</v>
      </c>
      <c r="J106" s="75">
        <f t="shared" si="26"/>
        <v>3.8100000000000002E-2</v>
      </c>
      <c r="K106" s="58">
        <f t="shared" si="27"/>
        <v>43.056680459999995</v>
      </c>
      <c r="L106" s="58">
        <v>43.4893</v>
      </c>
      <c r="M106" s="58">
        <f t="shared" si="28"/>
        <v>43.49</v>
      </c>
      <c r="N106" s="58">
        <f t="shared" si="29"/>
        <v>82340.490000000005</v>
      </c>
      <c r="O106" s="58">
        <v>159.36500000000001</v>
      </c>
      <c r="P106" s="58">
        <f t="shared" si="30"/>
        <v>324644.03999999998</v>
      </c>
      <c r="Q106" s="58">
        <v>32.177599999999998</v>
      </c>
      <c r="R106" s="58">
        <f t="shared" si="31"/>
        <v>23839.42</v>
      </c>
      <c r="S106" s="58">
        <v>6</v>
      </c>
      <c r="T106" s="58">
        <f t="shared" si="32"/>
        <v>4445.22</v>
      </c>
      <c r="U106" s="76">
        <f t="shared" si="22"/>
        <v>4714560.76</v>
      </c>
      <c r="V106" s="160">
        <v>3423649</v>
      </c>
      <c r="W106" s="77">
        <f t="shared" si="33"/>
        <v>3.85E-2</v>
      </c>
      <c r="X106" s="58">
        <f t="shared" si="34"/>
        <v>0</v>
      </c>
      <c r="Y106" s="78">
        <f t="shared" si="23"/>
        <v>0</v>
      </c>
      <c r="Z106" s="58">
        <v>64378368.801144622</v>
      </c>
      <c r="AA106" s="76">
        <v>0</v>
      </c>
      <c r="AB106" s="79" t="str">
        <f t="shared" si="35"/>
        <v/>
      </c>
      <c r="AC106" s="155" t="str">
        <f t="shared" si="36"/>
        <v>N/A</v>
      </c>
      <c r="AD106" s="152">
        <f t="shared" si="37"/>
        <v>1290911.7599999998</v>
      </c>
      <c r="AE106" s="80">
        <f t="shared" si="38"/>
        <v>4714560.76</v>
      </c>
      <c r="AF106" s="81">
        <v>4731873</v>
      </c>
      <c r="AG106" s="82">
        <f t="shared" si="39"/>
        <v>17312.240000000224</v>
      </c>
      <c r="AH106" s="80">
        <v>0</v>
      </c>
      <c r="AI106" s="76">
        <f t="shared" si="24"/>
        <v>0</v>
      </c>
      <c r="AJ106" s="83">
        <v>1242812.7429999998</v>
      </c>
      <c r="AK106" s="84" t="str">
        <f t="shared" si="40"/>
        <v/>
      </c>
      <c r="AL106" s="85">
        <f t="shared" si="41"/>
        <v>1308224</v>
      </c>
      <c r="AM106" s="86"/>
      <c r="AN106" s="87">
        <f t="shared" si="42"/>
        <v>4731873</v>
      </c>
      <c r="AO106" s="88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</row>
    <row r="107" spans="2:101" s="92" customFormat="1" ht="12.75" x14ac:dyDescent="0.2">
      <c r="D107" s="94">
        <v>235</v>
      </c>
      <c r="E107" s="89" t="s">
        <v>148</v>
      </c>
      <c r="F107" s="74">
        <v>79.047300000000007</v>
      </c>
      <c r="G107" s="58">
        <f t="shared" si="25"/>
        <v>299325.25</v>
      </c>
      <c r="H107" s="58">
        <v>84.905500000000004</v>
      </c>
      <c r="I107" s="58">
        <v>18.2</v>
      </c>
      <c r="J107" s="75">
        <f t="shared" si="26"/>
        <v>0.21440000000000001</v>
      </c>
      <c r="K107" s="58">
        <f t="shared" si="27"/>
        <v>16.947741120000003</v>
      </c>
      <c r="L107" s="58">
        <v>16.8307</v>
      </c>
      <c r="M107" s="58">
        <f t="shared" si="28"/>
        <v>16.95</v>
      </c>
      <c r="N107" s="58">
        <f t="shared" si="29"/>
        <v>32091.77</v>
      </c>
      <c r="O107" s="58">
        <v>13.8111</v>
      </c>
      <c r="P107" s="58">
        <f t="shared" si="30"/>
        <v>28134.73</v>
      </c>
      <c r="Q107" s="58">
        <v>0</v>
      </c>
      <c r="R107" s="58">
        <f t="shared" si="31"/>
        <v>0</v>
      </c>
      <c r="S107" s="58">
        <v>1</v>
      </c>
      <c r="T107" s="58">
        <f t="shared" si="32"/>
        <v>740.87</v>
      </c>
      <c r="U107" s="76">
        <f t="shared" si="22"/>
        <v>360292.62</v>
      </c>
      <c r="V107" s="160">
        <v>299726</v>
      </c>
      <c r="W107" s="77">
        <f t="shared" si="33"/>
        <v>0.21440000000000001</v>
      </c>
      <c r="X107" s="58">
        <f t="shared" si="34"/>
        <v>4542.6000000000004</v>
      </c>
      <c r="Y107" s="78">
        <f t="shared" si="23"/>
        <v>4211.5917468138132</v>
      </c>
      <c r="Z107" s="58">
        <v>14502933.025832094</v>
      </c>
      <c r="AA107" s="76">
        <v>0</v>
      </c>
      <c r="AB107" s="79" t="str">
        <f t="shared" si="35"/>
        <v/>
      </c>
      <c r="AC107" s="155" t="str">
        <f t="shared" si="36"/>
        <v>N/A</v>
      </c>
      <c r="AD107" s="152">
        <f t="shared" si="37"/>
        <v>64778.211746813809</v>
      </c>
      <c r="AE107" s="80">
        <f t="shared" si="38"/>
        <v>364504.21174681379</v>
      </c>
      <c r="AF107" s="81">
        <v>414255</v>
      </c>
      <c r="AG107" s="82">
        <f t="shared" si="39"/>
        <v>49750.788253186212</v>
      </c>
      <c r="AH107" s="80">
        <v>13345</v>
      </c>
      <c r="AI107" s="76">
        <f t="shared" si="24"/>
        <v>13345</v>
      </c>
      <c r="AJ107" s="83">
        <v>121480.2715</v>
      </c>
      <c r="AK107" s="84" t="str">
        <f t="shared" si="40"/>
        <v/>
      </c>
      <c r="AL107" s="85">
        <f t="shared" si="41"/>
        <v>127874</v>
      </c>
      <c r="AM107" s="86"/>
      <c r="AN107" s="87">
        <f t="shared" si="42"/>
        <v>427600</v>
      </c>
      <c r="AO107" s="88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</row>
    <row r="108" spans="2:101" s="92" customFormat="1" ht="12.75" x14ac:dyDescent="0.2">
      <c r="D108" s="94">
        <v>236</v>
      </c>
      <c r="E108" s="89" t="s">
        <v>149</v>
      </c>
      <c r="F108" s="74">
        <v>4</v>
      </c>
      <c r="G108" s="58">
        <f t="shared" si="25"/>
        <v>15146.64</v>
      </c>
      <c r="H108" s="58">
        <v>0.88339999999999996</v>
      </c>
      <c r="I108" s="58">
        <v>0.4667</v>
      </c>
      <c r="J108" s="75">
        <f t="shared" si="26"/>
        <v>0.52829999999999999</v>
      </c>
      <c r="K108" s="58">
        <f t="shared" si="27"/>
        <v>2.1132</v>
      </c>
      <c r="L108" s="58">
        <v>0</v>
      </c>
      <c r="M108" s="58">
        <f t="shared" si="28"/>
        <v>2.11</v>
      </c>
      <c r="N108" s="58">
        <f t="shared" si="29"/>
        <v>3994.91</v>
      </c>
      <c r="O108" s="58">
        <v>1</v>
      </c>
      <c r="P108" s="58">
        <f t="shared" si="30"/>
        <v>2037.11</v>
      </c>
      <c r="Q108" s="58">
        <v>0</v>
      </c>
      <c r="R108" s="58">
        <f t="shared" si="31"/>
        <v>0</v>
      </c>
      <c r="S108" s="58">
        <v>0</v>
      </c>
      <c r="T108" s="58">
        <f t="shared" si="32"/>
        <v>0</v>
      </c>
      <c r="U108" s="76">
        <f t="shared" si="22"/>
        <v>21178.66</v>
      </c>
      <c r="V108" s="160">
        <v>26016</v>
      </c>
      <c r="W108" s="77">
        <f t="shared" si="33"/>
        <v>0.52749999999999997</v>
      </c>
      <c r="X108" s="58">
        <f t="shared" si="34"/>
        <v>0</v>
      </c>
      <c r="Y108" s="78">
        <f t="shared" si="23"/>
        <v>0</v>
      </c>
      <c r="Z108" s="58">
        <v>10158675.718505025</v>
      </c>
      <c r="AA108" s="76">
        <v>0</v>
      </c>
      <c r="AB108" s="79" t="str">
        <f t="shared" si="35"/>
        <v/>
      </c>
      <c r="AC108" s="155" t="str">
        <f t="shared" si="36"/>
        <v>N/A</v>
      </c>
      <c r="AD108" s="152">
        <f t="shared" si="37"/>
        <v>0</v>
      </c>
      <c r="AE108" s="80">
        <f t="shared" si="38"/>
        <v>26016</v>
      </c>
      <c r="AF108" s="81">
        <v>35957</v>
      </c>
      <c r="AG108" s="82">
        <f t="shared" si="39"/>
        <v>9941</v>
      </c>
      <c r="AH108" s="80">
        <v>0</v>
      </c>
      <c r="AI108" s="76">
        <f t="shared" si="24"/>
        <v>0</v>
      </c>
      <c r="AJ108" s="83">
        <v>9444.1684999999998</v>
      </c>
      <c r="AK108" s="84" t="str">
        <f t="shared" si="40"/>
        <v/>
      </c>
      <c r="AL108" s="85">
        <f t="shared" si="41"/>
        <v>9941</v>
      </c>
      <c r="AM108" s="86"/>
      <c r="AN108" s="87">
        <f t="shared" si="42"/>
        <v>35957</v>
      </c>
      <c r="AO108" s="88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</row>
    <row r="109" spans="2:101" s="92" customFormat="1" ht="12.75" x14ac:dyDescent="0.2">
      <c r="D109" s="94">
        <v>238</v>
      </c>
      <c r="E109" s="89" t="s">
        <v>150</v>
      </c>
      <c r="F109" s="74">
        <v>545.66729999999995</v>
      </c>
      <c r="G109" s="58">
        <f t="shared" si="25"/>
        <v>2066256.54</v>
      </c>
      <c r="H109" s="58">
        <v>562.44530000000009</v>
      </c>
      <c r="I109" s="58">
        <v>227.57329999999999</v>
      </c>
      <c r="J109" s="75">
        <f t="shared" si="26"/>
        <v>0.40460000000000002</v>
      </c>
      <c r="K109" s="58">
        <f t="shared" si="27"/>
        <v>220.77698957999999</v>
      </c>
      <c r="L109" s="58">
        <v>179.0684</v>
      </c>
      <c r="M109" s="58">
        <f t="shared" si="28"/>
        <v>220.78</v>
      </c>
      <c r="N109" s="58">
        <f t="shared" si="29"/>
        <v>418007.19</v>
      </c>
      <c r="O109" s="58">
        <v>115.2787</v>
      </c>
      <c r="P109" s="58">
        <f t="shared" si="30"/>
        <v>234835.39</v>
      </c>
      <c r="Q109" s="58">
        <v>3</v>
      </c>
      <c r="R109" s="58">
        <f t="shared" si="31"/>
        <v>2222.61</v>
      </c>
      <c r="S109" s="58">
        <v>9.9770000000000003</v>
      </c>
      <c r="T109" s="58">
        <f t="shared" si="32"/>
        <v>7391.66</v>
      </c>
      <c r="U109" s="76">
        <f t="shared" si="22"/>
        <v>2728713.39</v>
      </c>
      <c r="V109" s="160">
        <v>455227</v>
      </c>
      <c r="W109" s="77">
        <f t="shared" si="33"/>
        <v>0.40460000000000002</v>
      </c>
      <c r="X109" s="58">
        <f t="shared" si="34"/>
        <v>111659.49</v>
      </c>
      <c r="Y109" s="78">
        <f t="shared" si="23"/>
        <v>103523.13356611622</v>
      </c>
      <c r="Z109" s="58">
        <v>1814159.1497998415</v>
      </c>
      <c r="AA109" s="76">
        <v>120139.49257793483</v>
      </c>
      <c r="AB109" s="79" t="str">
        <f t="shared" si="35"/>
        <v>Required</v>
      </c>
      <c r="AC109" s="155" t="str">
        <f t="shared" si="36"/>
        <v>Yes</v>
      </c>
      <c r="AD109" s="152">
        <f t="shared" si="37"/>
        <v>2497149.0161440512</v>
      </c>
      <c r="AE109" s="80">
        <f t="shared" si="38"/>
        <v>2952376.0161440512</v>
      </c>
      <c r="AF109" s="81">
        <v>629176</v>
      </c>
      <c r="AG109" s="82">
        <f t="shared" si="39"/>
        <v>0</v>
      </c>
      <c r="AH109" s="80">
        <v>2109770</v>
      </c>
      <c r="AI109" s="76">
        <f t="shared" si="24"/>
        <v>2109770</v>
      </c>
      <c r="AJ109" s="83">
        <v>4289393.5829999996</v>
      </c>
      <c r="AK109" s="84" t="str">
        <f t="shared" si="40"/>
        <v/>
      </c>
      <c r="AL109" s="85">
        <f t="shared" si="41"/>
        <v>4606919.0199999996</v>
      </c>
      <c r="AM109" s="86"/>
      <c r="AN109" s="87">
        <f t="shared" si="42"/>
        <v>5062146.0199999996</v>
      </c>
      <c r="AO109" s="88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</row>
    <row r="110" spans="2:101" s="92" customFormat="1" ht="12.75" x14ac:dyDescent="0.2">
      <c r="D110" s="94">
        <v>243</v>
      </c>
      <c r="E110" s="89" t="s">
        <v>151</v>
      </c>
      <c r="F110" s="74">
        <v>47.043999999999997</v>
      </c>
      <c r="G110" s="58">
        <f t="shared" si="25"/>
        <v>178139.63</v>
      </c>
      <c r="H110" s="58">
        <v>51.522600000000004</v>
      </c>
      <c r="I110" s="58">
        <v>11</v>
      </c>
      <c r="J110" s="75">
        <f t="shared" si="26"/>
        <v>0.2135</v>
      </c>
      <c r="K110" s="58">
        <f t="shared" si="27"/>
        <v>10.043894</v>
      </c>
      <c r="L110" s="58">
        <v>6.9763999999999999</v>
      </c>
      <c r="M110" s="58">
        <f t="shared" si="28"/>
        <v>10.039999999999999</v>
      </c>
      <c r="N110" s="58">
        <f t="shared" si="29"/>
        <v>19008.93</v>
      </c>
      <c r="O110" s="58">
        <v>10.2843</v>
      </c>
      <c r="P110" s="58">
        <f t="shared" si="30"/>
        <v>20950.25</v>
      </c>
      <c r="Q110" s="58">
        <v>0</v>
      </c>
      <c r="R110" s="58">
        <f t="shared" si="31"/>
        <v>0</v>
      </c>
      <c r="S110" s="58">
        <v>2</v>
      </c>
      <c r="T110" s="58">
        <f t="shared" si="32"/>
        <v>1481.74</v>
      </c>
      <c r="U110" s="76">
        <f t="shared" si="22"/>
        <v>219580.55</v>
      </c>
      <c r="V110" s="160">
        <v>375535</v>
      </c>
      <c r="W110" s="77">
        <f t="shared" si="33"/>
        <v>0.21340000000000001</v>
      </c>
      <c r="X110" s="58">
        <f t="shared" si="34"/>
        <v>0</v>
      </c>
      <c r="Y110" s="78">
        <f t="shared" si="23"/>
        <v>0</v>
      </c>
      <c r="Z110" s="58">
        <v>30290609.681353487</v>
      </c>
      <c r="AA110" s="76">
        <v>0</v>
      </c>
      <c r="AB110" s="79" t="str">
        <f t="shared" si="35"/>
        <v/>
      </c>
      <c r="AC110" s="155" t="str">
        <f t="shared" si="36"/>
        <v>N/A</v>
      </c>
      <c r="AD110" s="152">
        <f t="shared" si="37"/>
        <v>0</v>
      </c>
      <c r="AE110" s="80">
        <f t="shared" si="38"/>
        <v>375535</v>
      </c>
      <c r="AF110" s="81">
        <v>519032</v>
      </c>
      <c r="AG110" s="82">
        <f t="shared" si="39"/>
        <v>143497</v>
      </c>
      <c r="AH110" s="80">
        <v>0</v>
      </c>
      <c r="AI110" s="76">
        <f t="shared" si="24"/>
        <v>0</v>
      </c>
      <c r="AJ110" s="83">
        <v>136322.53949999998</v>
      </c>
      <c r="AK110" s="84" t="str">
        <f t="shared" si="40"/>
        <v/>
      </c>
      <c r="AL110" s="85">
        <f t="shared" si="41"/>
        <v>143497</v>
      </c>
      <c r="AM110" s="86"/>
      <c r="AN110" s="87">
        <f t="shared" si="42"/>
        <v>519032</v>
      </c>
      <c r="AO110" s="88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</row>
    <row r="111" spans="2:101" s="92" customFormat="1" ht="12.75" x14ac:dyDescent="0.2">
      <c r="D111" s="94">
        <v>245</v>
      </c>
      <c r="E111" s="89" t="s">
        <v>152</v>
      </c>
      <c r="F111" s="74">
        <v>537.88189999999997</v>
      </c>
      <c r="G111" s="58">
        <f t="shared" si="25"/>
        <v>2036775.88</v>
      </c>
      <c r="H111" s="58">
        <v>539.1046</v>
      </c>
      <c r="I111" s="58">
        <v>129.36109999999999</v>
      </c>
      <c r="J111" s="75">
        <f t="shared" si="26"/>
        <v>0.24</v>
      </c>
      <c r="K111" s="58">
        <f t="shared" si="27"/>
        <v>129.091656</v>
      </c>
      <c r="L111" s="58">
        <v>83.016800000000003</v>
      </c>
      <c r="M111" s="58">
        <f t="shared" si="28"/>
        <v>129.09</v>
      </c>
      <c r="N111" s="58">
        <f t="shared" si="29"/>
        <v>244408.68</v>
      </c>
      <c r="O111" s="58">
        <v>93.8309</v>
      </c>
      <c r="P111" s="58">
        <f t="shared" si="30"/>
        <v>191143.86</v>
      </c>
      <c r="Q111" s="58">
        <v>0</v>
      </c>
      <c r="R111" s="58">
        <f t="shared" si="31"/>
        <v>0</v>
      </c>
      <c r="S111" s="58">
        <v>11.7247</v>
      </c>
      <c r="T111" s="58">
        <f t="shared" si="32"/>
        <v>8686.48</v>
      </c>
      <c r="U111" s="76">
        <f t="shared" si="22"/>
        <v>2481014.9</v>
      </c>
      <c r="V111" s="160">
        <v>627982</v>
      </c>
      <c r="W111" s="77">
        <f t="shared" si="33"/>
        <v>0.24</v>
      </c>
      <c r="X111" s="58">
        <f t="shared" si="34"/>
        <v>38727</v>
      </c>
      <c r="Y111" s="78">
        <f t="shared" si="23"/>
        <v>35905.057363373075</v>
      </c>
      <c r="Z111" s="58">
        <v>4038753.3443132001</v>
      </c>
      <c r="AA111" s="99"/>
      <c r="AB111" s="93"/>
      <c r="AC111" s="155" t="str">
        <f t="shared" si="36"/>
        <v>N/A</v>
      </c>
      <c r="AD111" s="152">
        <f t="shared" si="37"/>
        <v>1888937.9573633729</v>
      </c>
      <c r="AE111" s="80">
        <f t="shared" si="38"/>
        <v>2516919.9573633727</v>
      </c>
      <c r="AF111" s="81">
        <v>867942</v>
      </c>
      <c r="AG111" s="82">
        <f t="shared" si="39"/>
        <v>0</v>
      </c>
      <c r="AH111" s="80">
        <v>839188</v>
      </c>
      <c r="AI111" s="76">
        <f t="shared" si="24"/>
        <v>839188</v>
      </c>
      <c r="AJ111" s="83">
        <v>2566130.8039999995</v>
      </c>
      <c r="AK111" s="84" t="str">
        <f t="shared" si="40"/>
        <v/>
      </c>
      <c r="AL111" s="85">
        <f t="shared" si="41"/>
        <v>2728125.96</v>
      </c>
      <c r="AM111" s="86"/>
      <c r="AN111" s="87">
        <f t="shared" si="42"/>
        <v>3356107.96</v>
      </c>
      <c r="AO111" s="88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</row>
    <row r="112" spans="2:101" s="92" customFormat="1" ht="12.75" x14ac:dyDescent="0.2">
      <c r="D112" s="94">
        <v>247</v>
      </c>
      <c r="E112" s="89" t="s">
        <v>153</v>
      </c>
      <c r="F112" s="74">
        <v>106.6681</v>
      </c>
      <c r="G112" s="58">
        <f t="shared" si="25"/>
        <v>403915.83</v>
      </c>
      <c r="H112" s="58">
        <v>106.0236</v>
      </c>
      <c r="I112" s="58">
        <v>27.5642</v>
      </c>
      <c r="J112" s="75">
        <f t="shared" si="26"/>
        <v>0.26</v>
      </c>
      <c r="K112" s="58">
        <f t="shared" si="27"/>
        <v>27.733706000000002</v>
      </c>
      <c r="L112" s="58">
        <v>21.365400000000001</v>
      </c>
      <c r="M112" s="58">
        <f t="shared" si="28"/>
        <v>27.73</v>
      </c>
      <c r="N112" s="58">
        <f t="shared" si="29"/>
        <v>52501.760000000002</v>
      </c>
      <c r="O112" s="58">
        <v>20.1629</v>
      </c>
      <c r="P112" s="58">
        <f t="shared" si="30"/>
        <v>41074.050000000003</v>
      </c>
      <c r="Q112" s="58">
        <v>0</v>
      </c>
      <c r="R112" s="58">
        <f t="shared" si="31"/>
        <v>0</v>
      </c>
      <c r="S112" s="58">
        <v>1</v>
      </c>
      <c r="T112" s="58">
        <f t="shared" si="32"/>
        <v>740.87</v>
      </c>
      <c r="U112" s="76">
        <f t="shared" si="22"/>
        <v>498232.51</v>
      </c>
      <c r="V112" s="160">
        <v>129500</v>
      </c>
      <c r="W112" s="77">
        <f t="shared" si="33"/>
        <v>0.26</v>
      </c>
      <c r="X112" s="58">
        <f t="shared" si="34"/>
        <v>9012.25</v>
      </c>
      <c r="Y112" s="78">
        <f t="shared" si="23"/>
        <v>8355.5491833361484</v>
      </c>
      <c r="Z112" s="58">
        <v>3923016.9291862962</v>
      </c>
      <c r="AA112" s="76">
        <v>7487.3162719763195</v>
      </c>
      <c r="AB112" s="79" t="str">
        <f t="shared" si="35"/>
        <v>Required</v>
      </c>
      <c r="AC112" s="155" t="str">
        <f t="shared" si="36"/>
        <v>Yes</v>
      </c>
      <c r="AD112" s="152">
        <f t="shared" si="37"/>
        <v>384575.37545531249</v>
      </c>
      <c r="AE112" s="80">
        <f t="shared" si="38"/>
        <v>514075.37545531249</v>
      </c>
      <c r="AF112" s="81">
        <v>178984</v>
      </c>
      <c r="AG112" s="82">
        <f t="shared" si="39"/>
        <v>0</v>
      </c>
      <c r="AH112" s="80">
        <v>64565</v>
      </c>
      <c r="AI112" s="76">
        <f t="shared" si="24"/>
        <v>64565</v>
      </c>
      <c r="AJ112" s="83">
        <v>425670.2525</v>
      </c>
      <c r="AK112" s="84" t="str">
        <f t="shared" si="40"/>
        <v/>
      </c>
      <c r="AL112" s="85">
        <f t="shared" si="41"/>
        <v>449140.38</v>
      </c>
      <c r="AM112" s="86"/>
      <c r="AN112" s="87">
        <f t="shared" si="42"/>
        <v>578640.38</v>
      </c>
      <c r="AO112" s="88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</row>
    <row r="113" spans="2:101" s="92" customFormat="1" ht="12.75" x14ac:dyDescent="0.2">
      <c r="D113" s="94">
        <v>249</v>
      </c>
      <c r="E113" s="89" t="s">
        <v>154</v>
      </c>
      <c r="F113" s="74">
        <v>744.25699999999995</v>
      </c>
      <c r="G113" s="58">
        <f t="shared" si="25"/>
        <v>2818248.21</v>
      </c>
      <c r="H113" s="58">
        <v>823.20420000000001</v>
      </c>
      <c r="I113" s="58">
        <v>334.27289999999999</v>
      </c>
      <c r="J113" s="75">
        <f t="shared" si="26"/>
        <v>0.40610000000000002</v>
      </c>
      <c r="K113" s="58">
        <f t="shared" si="27"/>
        <v>302.2427677</v>
      </c>
      <c r="L113" s="58">
        <v>283.13199999999995</v>
      </c>
      <c r="M113" s="58">
        <f t="shared" si="28"/>
        <v>302.24</v>
      </c>
      <c r="N113" s="58">
        <f t="shared" si="29"/>
        <v>572237.04</v>
      </c>
      <c r="O113" s="58">
        <v>177.55709999999999</v>
      </c>
      <c r="P113" s="58">
        <f t="shared" si="30"/>
        <v>361703.34</v>
      </c>
      <c r="Q113" s="58">
        <v>1.7986</v>
      </c>
      <c r="R113" s="58">
        <f t="shared" si="31"/>
        <v>1332.53</v>
      </c>
      <c r="S113" s="58">
        <v>12.254899999999999</v>
      </c>
      <c r="T113" s="58">
        <f t="shared" si="32"/>
        <v>9079.2900000000009</v>
      </c>
      <c r="U113" s="76">
        <f t="shared" si="22"/>
        <v>3762600.4099999997</v>
      </c>
      <c r="V113" s="160">
        <v>707885</v>
      </c>
      <c r="W113" s="77">
        <f t="shared" si="33"/>
        <v>0.40610000000000002</v>
      </c>
      <c r="X113" s="58">
        <f t="shared" si="34"/>
        <v>153424.57999999999</v>
      </c>
      <c r="Y113" s="78">
        <f t="shared" si="23"/>
        <v>142244.90267388182</v>
      </c>
      <c r="Z113" s="58">
        <v>2042444.5454928267</v>
      </c>
      <c r="AA113" s="76">
        <v>155497.10287413225</v>
      </c>
      <c r="AB113" s="79" t="str">
        <f t="shared" si="35"/>
        <v>Required</v>
      </c>
      <c r="AC113" s="155" t="str">
        <f t="shared" si="36"/>
        <v>Yes</v>
      </c>
      <c r="AD113" s="152">
        <f t="shared" si="37"/>
        <v>3352457.415548014</v>
      </c>
      <c r="AE113" s="80">
        <f t="shared" si="38"/>
        <v>4060342.415548014</v>
      </c>
      <c r="AF113" s="81">
        <v>978378</v>
      </c>
      <c r="AG113" s="82">
        <f t="shared" si="39"/>
        <v>0</v>
      </c>
      <c r="AH113" s="80">
        <v>2337908</v>
      </c>
      <c r="AI113" s="76">
        <f t="shared" si="24"/>
        <v>2337908</v>
      </c>
      <c r="AJ113" s="83">
        <v>5296612.5674999999</v>
      </c>
      <c r="AK113" s="84" t="str">
        <f t="shared" si="40"/>
        <v/>
      </c>
      <c r="AL113" s="85">
        <f t="shared" si="41"/>
        <v>5690365.4199999999</v>
      </c>
      <c r="AM113" s="86"/>
      <c r="AN113" s="87">
        <f t="shared" si="42"/>
        <v>6398250.4199999999</v>
      </c>
      <c r="AO113" s="88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</row>
    <row r="114" spans="2:101" s="92" customFormat="1" ht="12.75" x14ac:dyDescent="0.2">
      <c r="D114" s="94">
        <v>255</v>
      </c>
      <c r="E114" s="89" t="s">
        <v>155</v>
      </c>
      <c r="F114" s="74">
        <v>501.47429999999997</v>
      </c>
      <c r="G114" s="58">
        <f t="shared" si="25"/>
        <v>1898912.67</v>
      </c>
      <c r="H114" s="58">
        <v>510.87379999999996</v>
      </c>
      <c r="I114" s="58">
        <v>233.3288</v>
      </c>
      <c r="J114" s="75">
        <f t="shared" si="26"/>
        <v>0.45669999999999999</v>
      </c>
      <c r="K114" s="58">
        <f t="shared" si="27"/>
        <v>229.02331280999999</v>
      </c>
      <c r="L114" s="58">
        <v>218.44540000000001</v>
      </c>
      <c r="M114" s="58">
        <f t="shared" si="28"/>
        <v>229.02</v>
      </c>
      <c r="N114" s="58">
        <f t="shared" si="29"/>
        <v>433608.15</v>
      </c>
      <c r="O114" s="58">
        <v>115.19760000000001</v>
      </c>
      <c r="P114" s="58">
        <f t="shared" si="30"/>
        <v>234670.18</v>
      </c>
      <c r="Q114" s="58">
        <v>2.1278000000000001</v>
      </c>
      <c r="R114" s="58">
        <f t="shared" si="31"/>
        <v>1576.42</v>
      </c>
      <c r="S114" s="58">
        <v>14</v>
      </c>
      <c r="T114" s="58">
        <f t="shared" si="32"/>
        <v>10372.18</v>
      </c>
      <c r="U114" s="76">
        <f t="shared" si="22"/>
        <v>2579139.6</v>
      </c>
      <c r="V114" s="160">
        <v>329437</v>
      </c>
      <c r="W114" s="77">
        <f t="shared" si="33"/>
        <v>0.45669999999999999</v>
      </c>
      <c r="X114" s="58">
        <f t="shared" si="34"/>
        <v>130741.79</v>
      </c>
      <c r="Y114" s="78">
        <f t="shared" si="23"/>
        <v>121214.95261032552</v>
      </c>
      <c r="Z114" s="58">
        <v>1753694.5213547724</v>
      </c>
      <c r="AA114" s="76">
        <v>126423.5544935129</v>
      </c>
      <c r="AB114" s="79" t="str">
        <f t="shared" si="35"/>
        <v>Required</v>
      </c>
      <c r="AC114" s="155" t="str">
        <f t="shared" si="36"/>
        <v>Yes</v>
      </c>
      <c r="AD114" s="152">
        <f t="shared" si="37"/>
        <v>2497341.1071038386</v>
      </c>
      <c r="AE114" s="80">
        <f t="shared" si="38"/>
        <v>2826778.1071038386</v>
      </c>
      <c r="AF114" s="81">
        <v>455320</v>
      </c>
      <c r="AG114" s="82">
        <f t="shared" si="39"/>
        <v>0</v>
      </c>
      <c r="AH114" s="80">
        <v>2455617</v>
      </c>
      <c r="AI114" s="76">
        <f t="shared" si="24"/>
        <v>2455617</v>
      </c>
      <c r="AJ114" s="83">
        <v>4649724.982499999</v>
      </c>
      <c r="AK114" s="84" t="str">
        <f t="shared" si="40"/>
        <v/>
      </c>
      <c r="AL114" s="85">
        <f t="shared" si="41"/>
        <v>4952958.1100000003</v>
      </c>
      <c r="AM114" s="86"/>
      <c r="AN114" s="87">
        <f t="shared" si="42"/>
        <v>5282395.1100000003</v>
      </c>
      <c r="AO114" s="88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</row>
    <row r="115" spans="2:101" s="92" customFormat="1" ht="12.75" x14ac:dyDescent="0.2">
      <c r="B115" s="97"/>
      <c r="C115" s="98"/>
      <c r="D115" s="94">
        <v>257</v>
      </c>
      <c r="E115" s="89" t="s">
        <v>156</v>
      </c>
      <c r="F115" s="74">
        <v>200.94589999999999</v>
      </c>
      <c r="G115" s="58">
        <f t="shared" si="25"/>
        <v>760913.8</v>
      </c>
      <c r="H115" s="58">
        <v>208.60980000000001</v>
      </c>
      <c r="I115" s="58">
        <v>45.276400000000002</v>
      </c>
      <c r="J115" s="75">
        <f t="shared" si="26"/>
        <v>0.217</v>
      </c>
      <c r="K115" s="58">
        <f t="shared" si="27"/>
        <v>43.605260299999998</v>
      </c>
      <c r="L115" s="58">
        <v>33.534700000000001</v>
      </c>
      <c r="M115" s="58">
        <f t="shared" si="28"/>
        <v>43.61</v>
      </c>
      <c r="N115" s="58">
        <f t="shared" si="29"/>
        <v>82567.69</v>
      </c>
      <c r="O115" s="58">
        <v>30.966699999999999</v>
      </c>
      <c r="P115" s="58">
        <f t="shared" si="30"/>
        <v>63082.57</v>
      </c>
      <c r="Q115" s="58">
        <v>1.3889</v>
      </c>
      <c r="R115" s="58">
        <f t="shared" si="31"/>
        <v>1028.99</v>
      </c>
      <c r="S115" s="58">
        <v>3</v>
      </c>
      <c r="T115" s="58">
        <f t="shared" si="32"/>
        <v>2222.61</v>
      </c>
      <c r="U115" s="76">
        <f t="shared" si="22"/>
        <v>909815.65999999992</v>
      </c>
      <c r="V115" s="160">
        <v>1234705</v>
      </c>
      <c r="W115" s="77">
        <f t="shared" si="33"/>
        <v>0.217</v>
      </c>
      <c r="X115" s="58">
        <f t="shared" si="34"/>
        <v>0</v>
      </c>
      <c r="Y115" s="78">
        <f t="shared" si="23"/>
        <v>0</v>
      </c>
      <c r="Z115" s="58">
        <v>23548644.361832149</v>
      </c>
      <c r="AA115" s="76">
        <v>0</v>
      </c>
      <c r="AB115" s="79" t="str">
        <f t="shared" si="35"/>
        <v/>
      </c>
      <c r="AC115" s="155" t="str">
        <f t="shared" si="36"/>
        <v>N/A</v>
      </c>
      <c r="AD115" s="152">
        <f t="shared" si="37"/>
        <v>0</v>
      </c>
      <c r="AE115" s="80">
        <f t="shared" si="38"/>
        <v>1234705</v>
      </c>
      <c r="AF115" s="81">
        <v>1706502</v>
      </c>
      <c r="AG115" s="82">
        <f t="shared" si="39"/>
        <v>471797</v>
      </c>
      <c r="AH115" s="80">
        <v>0</v>
      </c>
      <c r="AI115" s="76">
        <f t="shared" si="24"/>
        <v>0</v>
      </c>
      <c r="AJ115" s="83">
        <v>448207.60599999997</v>
      </c>
      <c r="AK115" s="84" t="str">
        <f t="shared" si="40"/>
        <v/>
      </c>
      <c r="AL115" s="85">
        <f t="shared" si="41"/>
        <v>471797</v>
      </c>
      <c r="AM115" s="86"/>
      <c r="AN115" s="87">
        <f t="shared" si="42"/>
        <v>1706502</v>
      </c>
      <c r="AO115" s="88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</row>
    <row r="116" spans="2:101" s="92" customFormat="1" ht="12.75" x14ac:dyDescent="0.2">
      <c r="D116" s="94">
        <v>259</v>
      </c>
      <c r="E116" s="89" t="s">
        <v>157</v>
      </c>
      <c r="F116" s="74">
        <v>1241.2758000000001</v>
      </c>
      <c r="G116" s="58">
        <f t="shared" si="25"/>
        <v>4700289.42</v>
      </c>
      <c r="H116" s="58">
        <v>1257.5124000000001</v>
      </c>
      <c r="I116" s="58">
        <v>55.0259</v>
      </c>
      <c r="J116" s="75">
        <f t="shared" si="26"/>
        <v>4.3799999999999999E-2</v>
      </c>
      <c r="K116" s="58">
        <f t="shared" si="27"/>
        <v>54.367880040000003</v>
      </c>
      <c r="L116" s="58">
        <v>37.179099999999998</v>
      </c>
      <c r="M116" s="58">
        <f t="shared" si="28"/>
        <v>54.37</v>
      </c>
      <c r="N116" s="58">
        <f t="shared" si="29"/>
        <v>102939.81</v>
      </c>
      <c r="O116" s="58">
        <v>149.322</v>
      </c>
      <c r="P116" s="58">
        <f t="shared" si="30"/>
        <v>304185.34000000003</v>
      </c>
      <c r="Q116" s="58">
        <v>20.022500000000001</v>
      </c>
      <c r="R116" s="58">
        <f t="shared" si="31"/>
        <v>14834.07</v>
      </c>
      <c r="S116" s="58">
        <v>13.7697</v>
      </c>
      <c r="T116" s="58">
        <f t="shared" si="32"/>
        <v>10201.56</v>
      </c>
      <c r="U116" s="76">
        <f t="shared" si="22"/>
        <v>5132450.1999999993</v>
      </c>
      <c r="V116" s="160">
        <v>1948568</v>
      </c>
      <c r="W116" s="77">
        <f t="shared" si="33"/>
        <v>4.3799999999999999E-2</v>
      </c>
      <c r="X116" s="58">
        <f t="shared" si="34"/>
        <v>0</v>
      </c>
      <c r="Y116" s="78">
        <f t="shared" si="23"/>
        <v>0</v>
      </c>
      <c r="Z116" s="58">
        <v>29524983.577044327</v>
      </c>
      <c r="AA116" s="76">
        <v>0</v>
      </c>
      <c r="AB116" s="79" t="str">
        <f t="shared" si="35"/>
        <v/>
      </c>
      <c r="AC116" s="155" t="str">
        <f t="shared" si="36"/>
        <v>N/A</v>
      </c>
      <c r="AD116" s="152">
        <f t="shared" si="37"/>
        <v>3183882.1999999993</v>
      </c>
      <c r="AE116" s="80">
        <f t="shared" si="38"/>
        <v>5132450.1999999993</v>
      </c>
      <c r="AF116" s="81">
        <v>2693143</v>
      </c>
      <c r="AG116" s="82">
        <f t="shared" si="39"/>
        <v>0</v>
      </c>
      <c r="AH116" s="80">
        <v>0</v>
      </c>
      <c r="AI116" s="76">
        <f t="shared" si="24"/>
        <v>0</v>
      </c>
      <c r="AJ116" s="83">
        <v>2954862.9094999996</v>
      </c>
      <c r="AK116" s="84" t="str">
        <f t="shared" si="40"/>
        <v/>
      </c>
      <c r="AL116" s="85">
        <f t="shared" si="41"/>
        <v>3183882.2</v>
      </c>
      <c r="AM116" s="86"/>
      <c r="AN116" s="87">
        <f t="shared" si="42"/>
        <v>5132450.2</v>
      </c>
      <c r="AO116" s="88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</row>
    <row r="117" spans="2:101" s="92" customFormat="1" ht="12.75" x14ac:dyDescent="0.2">
      <c r="D117" s="94">
        <v>261</v>
      </c>
      <c r="E117" s="89" t="s">
        <v>158</v>
      </c>
      <c r="F117" s="74">
        <v>1783.4715000000001</v>
      </c>
      <c r="G117" s="58">
        <f t="shared" si="25"/>
        <v>6753400.1900000004</v>
      </c>
      <c r="H117" s="58">
        <v>1844.9590000000001</v>
      </c>
      <c r="I117" s="58">
        <v>320.68040000000002</v>
      </c>
      <c r="J117" s="75">
        <f t="shared" si="26"/>
        <v>0.17380000000000001</v>
      </c>
      <c r="K117" s="58">
        <f t="shared" si="27"/>
        <v>309.96734670000006</v>
      </c>
      <c r="L117" s="58">
        <v>229.22490000000002</v>
      </c>
      <c r="M117" s="58">
        <f t="shared" si="28"/>
        <v>309.97000000000003</v>
      </c>
      <c r="N117" s="58">
        <f t="shared" si="29"/>
        <v>586872.4</v>
      </c>
      <c r="O117" s="58">
        <v>320.16219999999998</v>
      </c>
      <c r="P117" s="58">
        <f t="shared" si="30"/>
        <v>652205.62</v>
      </c>
      <c r="Q117" s="58">
        <v>36.657199999999996</v>
      </c>
      <c r="R117" s="58">
        <f t="shared" si="31"/>
        <v>27158.22</v>
      </c>
      <c r="S117" s="58">
        <v>31.395499999999998</v>
      </c>
      <c r="T117" s="58">
        <f t="shared" si="32"/>
        <v>23259.98</v>
      </c>
      <c r="U117" s="76">
        <f t="shared" si="22"/>
        <v>8042896.4100000011</v>
      </c>
      <c r="V117" s="160">
        <v>2758167</v>
      </c>
      <c r="W117" s="77">
        <f t="shared" si="33"/>
        <v>0.17380000000000001</v>
      </c>
      <c r="X117" s="58">
        <f t="shared" si="34"/>
        <v>67340.98</v>
      </c>
      <c r="Y117" s="78">
        <f t="shared" si="23"/>
        <v>62434.005985636868</v>
      </c>
      <c r="Z117" s="58">
        <v>7673888.4215649245</v>
      </c>
      <c r="AA117" s="76">
        <v>0</v>
      </c>
      <c r="AB117" s="79" t="str">
        <f t="shared" si="35"/>
        <v/>
      </c>
      <c r="AC117" s="155" t="str">
        <f t="shared" si="36"/>
        <v>N/A</v>
      </c>
      <c r="AD117" s="152">
        <f t="shared" si="37"/>
        <v>5347163.4159856383</v>
      </c>
      <c r="AE117" s="80">
        <f t="shared" si="38"/>
        <v>8105330.4159856383</v>
      </c>
      <c r="AF117" s="81">
        <v>3812101</v>
      </c>
      <c r="AG117" s="82">
        <f t="shared" si="39"/>
        <v>0</v>
      </c>
      <c r="AH117" s="80">
        <v>0</v>
      </c>
      <c r="AI117" s="76">
        <f t="shared" si="24"/>
        <v>0</v>
      </c>
      <c r="AJ117" s="83">
        <v>5040400.1895000003</v>
      </c>
      <c r="AK117" s="84" t="str">
        <f t="shared" si="40"/>
        <v/>
      </c>
      <c r="AL117" s="85">
        <f t="shared" si="41"/>
        <v>5347163.42</v>
      </c>
      <c r="AM117" s="86"/>
      <c r="AN117" s="87">
        <f t="shared" si="42"/>
        <v>8105330.4199999999</v>
      </c>
      <c r="AO117" s="88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</row>
    <row r="118" spans="2:101" s="92" customFormat="1" ht="12.75" x14ac:dyDescent="0.2">
      <c r="D118" s="94">
        <v>263</v>
      </c>
      <c r="E118" s="89" t="s">
        <v>159</v>
      </c>
      <c r="F118" s="74">
        <v>894.16809999999998</v>
      </c>
      <c r="G118" s="58">
        <f t="shared" si="25"/>
        <v>3385910.58</v>
      </c>
      <c r="H118" s="58">
        <v>958.90869999999995</v>
      </c>
      <c r="I118" s="58">
        <v>68.615200000000002</v>
      </c>
      <c r="J118" s="75">
        <f t="shared" si="26"/>
        <v>7.1599999999999997E-2</v>
      </c>
      <c r="K118" s="58">
        <f t="shared" si="27"/>
        <v>64.022435959999996</v>
      </c>
      <c r="L118" s="58">
        <v>33.432699999999997</v>
      </c>
      <c r="M118" s="58">
        <f t="shared" si="28"/>
        <v>64.02</v>
      </c>
      <c r="N118" s="58">
        <f t="shared" si="29"/>
        <v>121210.35</v>
      </c>
      <c r="O118" s="58">
        <v>165.11340000000001</v>
      </c>
      <c r="P118" s="58">
        <f t="shared" si="30"/>
        <v>336354.16</v>
      </c>
      <c r="Q118" s="58">
        <v>0</v>
      </c>
      <c r="R118" s="58">
        <f t="shared" si="31"/>
        <v>0</v>
      </c>
      <c r="S118" s="58">
        <v>19</v>
      </c>
      <c r="T118" s="58">
        <f t="shared" si="32"/>
        <v>14076.53</v>
      </c>
      <c r="U118" s="76">
        <f t="shared" si="22"/>
        <v>3857551.62</v>
      </c>
      <c r="V118" s="160">
        <v>1025173</v>
      </c>
      <c r="W118" s="77">
        <f t="shared" si="33"/>
        <v>7.1599999999999997E-2</v>
      </c>
      <c r="X118" s="58">
        <f t="shared" si="34"/>
        <v>0</v>
      </c>
      <c r="Y118" s="78">
        <f t="shared" si="23"/>
        <v>0</v>
      </c>
      <c r="Z118" s="58">
        <v>13341515.966540268</v>
      </c>
      <c r="AA118" s="76">
        <v>0</v>
      </c>
      <c r="AB118" s="79" t="str">
        <f t="shared" si="35"/>
        <v/>
      </c>
      <c r="AC118" s="155" t="str">
        <f t="shared" si="36"/>
        <v>N/A</v>
      </c>
      <c r="AD118" s="152">
        <f t="shared" si="37"/>
        <v>2832378.62</v>
      </c>
      <c r="AE118" s="80">
        <f t="shared" si="38"/>
        <v>3857551.62</v>
      </c>
      <c r="AF118" s="81">
        <v>1416906</v>
      </c>
      <c r="AG118" s="82">
        <f t="shared" si="39"/>
        <v>0</v>
      </c>
      <c r="AH118" s="80">
        <v>0</v>
      </c>
      <c r="AI118" s="76">
        <f t="shared" si="24"/>
        <v>0</v>
      </c>
      <c r="AJ118" s="83">
        <v>2686075.9515</v>
      </c>
      <c r="AK118" s="84" t="str">
        <f t="shared" si="40"/>
        <v/>
      </c>
      <c r="AL118" s="85">
        <f t="shared" si="41"/>
        <v>2832378.62</v>
      </c>
      <c r="AM118" s="86"/>
      <c r="AN118" s="87">
        <f t="shared" si="42"/>
        <v>3857551.62</v>
      </c>
      <c r="AO118" s="88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</row>
    <row r="119" spans="2:101" s="92" customFormat="1" ht="12.75" x14ac:dyDescent="0.2">
      <c r="D119" s="94">
        <v>267</v>
      </c>
      <c r="E119" s="89" t="s">
        <v>160</v>
      </c>
      <c r="F119" s="74">
        <v>2971.7587000000003</v>
      </c>
      <c r="G119" s="58">
        <f t="shared" si="25"/>
        <v>11253039.800000001</v>
      </c>
      <c r="H119" s="58">
        <v>3027.2907</v>
      </c>
      <c r="I119" s="58">
        <v>541.22349999999994</v>
      </c>
      <c r="J119" s="75">
        <f t="shared" si="26"/>
        <v>0.17879999999999999</v>
      </c>
      <c r="K119" s="58">
        <f t="shared" si="27"/>
        <v>531.35045556</v>
      </c>
      <c r="L119" s="58">
        <v>507.13150000000002</v>
      </c>
      <c r="M119" s="58">
        <f t="shared" si="28"/>
        <v>531.35</v>
      </c>
      <c r="N119" s="58">
        <f t="shared" si="29"/>
        <v>1006015.58</v>
      </c>
      <c r="O119" s="58">
        <v>471.70910000000003</v>
      </c>
      <c r="P119" s="58">
        <f t="shared" si="30"/>
        <v>960923.32</v>
      </c>
      <c r="Q119" s="58">
        <v>51.017099999999999</v>
      </c>
      <c r="R119" s="58">
        <f t="shared" si="31"/>
        <v>37797.040000000001</v>
      </c>
      <c r="S119" s="58">
        <v>38.527799999999999</v>
      </c>
      <c r="T119" s="58">
        <f t="shared" si="32"/>
        <v>28544.09</v>
      </c>
      <c r="U119" s="76">
        <f t="shared" si="22"/>
        <v>13286319.83</v>
      </c>
      <c r="V119" s="160">
        <v>4653493</v>
      </c>
      <c r="W119" s="77">
        <f t="shared" si="33"/>
        <v>0.17879999999999999</v>
      </c>
      <c r="X119" s="58">
        <f t="shared" si="34"/>
        <v>118756.73</v>
      </c>
      <c r="Y119" s="78">
        <f t="shared" si="23"/>
        <v>110103.21488720036</v>
      </c>
      <c r="Z119" s="58">
        <v>7481378.1919538537</v>
      </c>
      <c r="AA119" s="76">
        <v>0</v>
      </c>
      <c r="AB119" s="79" t="str">
        <f t="shared" si="35"/>
        <v/>
      </c>
      <c r="AC119" s="155" t="str">
        <f t="shared" si="36"/>
        <v>N/A</v>
      </c>
      <c r="AD119" s="152">
        <f t="shared" si="37"/>
        <v>8742930.0448872</v>
      </c>
      <c r="AE119" s="80">
        <f t="shared" si="38"/>
        <v>13396423.0448872</v>
      </c>
      <c r="AF119" s="81">
        <v>6431657</v>
      </c>
      <c r="AG119" s="82">
        <f t="shared" si="39"/>
        <v>0</v>
      </c>
      <c r="AH119" s="80">
        <v>0</v>
      </c>
      <c r="AI119" s="76">
        <f t="shared" si="24"/>
        <v>0</v>
      </c>
      <c r="AJ119" s="83">
        <v>8376822.6475</v>
      </c>
      <c r="AK119" s="84" t="str">
        <f t="shared" si="40"/>
        <v/>
      </c>
      <c r="AL119" s="85">
        <f t="shared" si="41"/>
        <v>8742930.0399999991</v>
      </c>
      <c r="AM119" s="86"/>
      <c r="AN119" s="87">
        <f t="shared" si="42"/>
        <v>13396423.039999999</v>
      </c>
      <c r="AO119" s="88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</row>
    <row r="120" spans="2:101" s="92" customFormat="1" ht="12.75" x14ac:dyDescent="0.2">
      <c r="D120" s="94">
        <v>271</v>
      </c>
      <c r="E120" s="89" t="s">
        <v>161</v>
      </c>
      <c r="F120" s="74">
        <v>78.289199999999994</v>
      </c>
      <c r="G120" s="58">
        <f t="shared" si="25"/>
        <v>296454.58</v>
      </c>
      <c r="H120" s="58">
        <v>80.708300000000008</v>
      </c>
      <c r="I120" s="58">
        <v>14.158300000000001</v>
      </c>
      <c r="J120" s="75">
        <f t="shared" si="26"/>
        <v>0.1754</v>
      </c>
      <c r="K120" s="58">
        <f t="shared" si="27"/>
        <v>13.73192568</v>
      </c>
      <c r="L120" s="58">
        <v>3</v>
      </c>
      <c r="M120" s="58">
        <f t="shared" si="28"/>
        <v>13.73</v>
      </c>
      <c r="N120" s="58">
        <f t="shared" si="29"/>
        <v>25995.279999999999</v>
      </c>
      <c r="O120" s="58">
        <v>15.638999999999999</v>
      </c>
      <c r="P120" s="58">
        <f t="shared" si="30"/>
        <v>31858.36</v>
      </c>
      <c r="Q120" s="58">
        <v>0</v>
      </c>
      <c r="R120" s="58">
        <f t="shared" si="31"/>
        <v>0</v>
      </c>
      <c r="S120" s="58">
        <v>1</v>
      </c>
      <c r="T120" s="58">
        <f t="shared" si="32"/>
        <v>740.87</v>
      </c>
      <c r="U120" s="76">
        <f t="shared" si="22"/>
        <v>355049.08999999997</v>
      </c>
      <c r="V120" s="160">
        <v>619389</v>
      </c>
      <c r="W120" s="77">
        <f t="shared" si="33"/>
        <v>0.1754</v>
      </c>
      <c r="X120" s="58">
        <f t="shared" si="34"/>
        <v>0</v>
      </c>
      <c r="Y120" s="78">
        <f t="shared" si="23"/>
        <v>0</v>
      </c>
      <c r="Z120" s="58">
        <v>36862561.123639181</v>
      </c>
      <c r="AA120" s="76">
        <v>0</v>
      </c>
      <c r="AB120" s="79" t="str">
        <f t="shared" si="35"/>
        <v/>
      </c>
      <c r="AC120" s="155" t="str">
        <f t="shared" si="36"/>
        <v>N/A</v>
      </c>
      <c r="AD120" s="152">
        <f t="shared" si="37"/>
        <v>0</v>
      </c>
      <c r="AE120" s="80">
        <f t="shared" si="38"/>
        <v>619389</v>
      </c>
      <c r="AF120" s="81">
        <v>856066</v>
      </c>
      <c r="AG120" s="82">
        <f t="shared" si="39"/>
        <v>236677</v>
      </c>
      <c r="AH120" s="80">
        <v>78127</v>
      </c>
      <c r="AI120" s="76">
        <f t="shared" si="24"/>
        <v>0</v>
      </c>
      <c r="AJ120" s="83">
        <v>224843.02649999998</v>
      </c>
      <c r="AK120" s="84" t="str">
        <f t="shared" si="40"/>
        <v/>
      </c>
      <c r="AL120" s="85">
        <f t="shared" si="41"/>
        <v>236677</v>
      </c>
      <c r="AM120" s="86"/>
      <c r="AN120" s="87">
        <f t="shared" si="42"/>
        <v>856066</v>
      </c>
      <c r="AO120" s="88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</row>
    <row r="121" spans="2:101" s="92" customFormat="1" ht="12.75" x14ac:dyDescent="0.2">
      <c r="D121" s="94">
        <v>273</v>
      </c>
      <c r="E121" s="89" t="s">
        <v>162</v>
      </c>
      <c r="F121" s="74">
        <v>658.46640000000002</v>
      </c>
      <c r="G121" s="58">
        <f t="shared" si="25"/>
        <v>2493388.38</v>
      </c>
      <c r="H121" s="58">
        <v>684.11159999999995</v>
      </c>
      <c r="I121" s="58">
        <v>246.31909999999999</v>
      </c>
      <c r="J121" s="75">
        <f t="shared" si="26"/>
        <v>0.36009999999999998</v>
      </c>
      <c r="K121" s="58">
        <f t="shared" si="27"/>
        <v>237.11375063999998</v>
      </c>
      <c r="L121" s="58">
        <v>221.2679</v>
      </c>
      <c r="M121" s="58">
        <f t="shared" si="28"/>
        <v>237.11</v>
      </c>
      <c r="N121" s="58">
        <f t="shared" si="29"/>
        <v>448925.11</v>
      </c>
      <c r="O121" s="58">
        <v>138.9417</v>
      </c>
      <c r="P121" s="58">
        <f t="shared" si="30"/>
        <v>283039.53000000003</v>
      </c>
      <c r="Q121" s="58">
        <v>4.3026</v>
      </c>
      <c r="R121" s="58">
        <f t="shared" si="31"/>
        <v>3187.67</v>
      </c>
      <c r="S121" s="58">
        <v>1</v>
      </c>
      <c r="T121" s="58">
        <f t="shared" si="32"/>
        <v>740.87</v>
      </c>
      <c r="U121" s="76">
        <f t="shared" si="22"/>
        <v>3229281.5599999996</v>
      </c>
      <c r="V121" s="160">
        <v>706901</v>
      </c>
      <c r="W121" s="77">
        <f t="shared" si="33"/>
        <v>0.36009999999999998</v>
      </c>
      <c r="X121" s="58">
        <f t="shared" si="34"/>
        <v>106729.14</v>
      </c>
      <c r="Y121" s="78">
        <f t="shared" si="23"/>
        <v>98952.046222105404</v>
      </c>
      <c r="Z121" s="58">
        <v>2472330.5458697779</v>
      </c>
      <c r="AA121" s="76">
        <v>108737.94155494621</v>
      </c>
      <c r="AB121" s="79" t="str">
        <f t="shared" si="35"/>
        <v>Required</v>
      </c>
      <c r="AC121" s="155" t="str">
        <f t="shared" si="36"/>
        <v>Yes</v>
      </c>
      <c r="AD121" s="152">
        <f t="shared" si="37"/>
        <v>2730070.5477770516</v>
      </c>
      <c r="AE121" s="80">
        <f t="shared" si="38"/>
        <v>3436971.5477770516</v>
      </c>
      <c r="AF121" s="81">
        <v>977017</v>
      </c>
      <c r="AG121" s="82">
        <f t="shared" si="39"/>
        <v>0</v>
      </c>
      <c r="AH121" s="80">
        <v>1210683</v>
      </c>
      <c r="AI121" s="76">
        <f t="shared" si="24"/>
        <v>1210683</v>
      </c>
      <c r="AJ121" s="83">
        <v>3597227.1549999998</v>
      </c>
      <c r="AK121" s="84" t="str">
        <f t="shared" si="40"/>
        <v/>
      </c>
      <c r="AL121" s="85">
        <f t="shared" si="41"/>
        <v>3940753.55</v>
      </c>
      <c r="AM121" s="86"/>
      <c r="AN121" s="87">
        <f t="shared" si="42"/>
        <v>4647654.55</v>
      </c>
      <c r="AO121" s="88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</row>
    <row r="122" spans="2:101" s="92" customFormat="1" ht="12.75" x14ac:dyDescent="0.2">
      <c r="D122" s="94">
        <v>275</v>
      </c>
      <c r="E122" s="89" t="s">
        <v>163</v>
      </c>
      <c r="F122" s="74">
        <v>105.3973</v>
      </c>
      <c r="G122" s="58">
        <f t="shared" si="25"/>
        <v>399103.74</v>
      </c>
      <c r="H122" s="58">
        <v>116.61630000000001</v>
      </c>
      <c r="I122" s="58">
        <v>43.819800000000001</v>
      </c>
      <c r="J122" s="75">
        <f t="shared" si="26"/>
        <v>0.37580000000000002</v>
      </c>
      <c r="K122" s="58">
        <f t="shared" si="27"/>
        <v>39.608305340000001</v>
      </c>
      <c r="L122" s="58">
        <v>41.5807</v>
      </c>
      <c r="M122" s="58">
        <f t="shared" si="28"/>
        <v>41.58</v>
      </c>
      <c r="N122" s="58">
        <f t="shared" si="29"/>
        <v>78724.25</v>
      </c>
      <c r="O122" s="58">
        <v>16.709499999999998</v>
      </c>
      <c r="P122" s="58">
        <f t="shared" si="30"/>
        <v>34039.089999999997</v>
      </c>
      <c r="Q122" s="58">
        <v>0</v>
      </c>
      <c r="R122" s="58">
        <f t="shared" si="31"/>
        <v>0</v>
      </c>
      <c r="S122" s="58">
        <v>1</v>
      </c>
      <c r="T122" s="58">
        <f t="shared" si="32"/>
        <v>740.87</v>
      </c>
      <c r="U122" s="76">
        <f t="shared" si="22"/>
        <v>512607.94999999995</v>
      </c>
      <c r="V122" s="160">
        <v>190326</v>
      </c>
      <c r="W122" s="77">
        <f t="shared" si="33"/>
        <v>0.39450000000000002</v>
      </c>
      <c r="X122" s="58">
        <f t="shared" si="34"/>
        <v>20504.14</v>
      </c>
      <c r="Y122" s="78">
        <f t="shared" si="23"/>
        <v>19010.053009183059</v>
      </c>
      <c r="Z122" s="58">
        <v>3974333.6178627466</v>
      </c>
      <c r="AA122" s="76">
        <v>10949.537062004707</v>
      </c>
      <c r="AB122" s="79" t="str">
        <f t="shared" si="35"/>
        <v>Required</v>
      </c>
      <c r="AC122" s="155" t="str">
        <f t="shared" si="36"/>
        <v>Yes</v>
      </c>
      <c r="AD122" s="152">
        <f t="shared" si="37"/>
        <v>352241.54007118772</v>
      </c>
      <c r="AE122" s="80">
        <f t="shared" si="38"/>
        <v>542567.54007118777</v>
      </c>
      <c r="AF122" s="81">
        <v>263053</v>
      </c>
      <c r="AG122" s="82">
        <f t="shared" si="39"/>
        <v>0</v>
      </c>
      <c r="AH122" s="80">
        <v>208016</v>
      </c>
      <c r="AI122" s="76">
        <f t="shared" si="24"/>
        <v>208016</v>
      </c>
      <c r="AJ122" s="83">
        <v>497261.54950000002</v>
      </c>
      <c r="AK122" s="84" t="str">
        <f t="shared" si="40"/>
        <v/>
      </c>
      <c r="AL122" s="85">
        <f t="shared" si="41"/>
        <v>560257.54</v>
      </c>
      <c r="AM122" s="86"/>
      <c r="AN122" s="87">
        <f t="shared" si="42"/>
        <v>750583.54</v>
      </c>
      <c r="AO122" s="88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</row>
    <row r="123" spans="2:101" s="92" customFormat="1" ht="12.75" x14ac:dyDescent="0.2">
      <c r="D123" s="94">
        <v>279</v>
      </c>
      <c r="E123" s="89" t="s">
        <v>164</v>
      </c>
      <c r="F123" s="74">
        <v>2305.2028999999998</v>
      </c>
      <c r="G123" s="58">
        <f t="shared" si="25"/>
        <v>8729019.6099999994</v>
      </c>
      <c r="H123" s="58">
        <v>2439.5355999999997</v>
      </c>
      <c r="I123" s="58">
        <v>908.09109999999998</v>
      </c>
      <c r="J123" s="75">
        <f t="shared" si="26"/>
        <v>0.37219999999999998</v>
      </c>
      <c r="K123" s="58">
        <f t="shared" si="27"/>
        <v>857.99651937999988</v>
      </c>
      <c r="L123" s="58">
        <v>715.07849999999996</v>
      </c>
      <c r="M123" s="58">
        <f t="shared" si="28"/>
        <v>858</v>
      </c>
      <c r="N123" s="58">
        <f t="shared" si="29"/>
        <v>1624468.56</v>
      </c>
      <c r="O123" s="58">
        <v>490.33140000000003</v>
      </c>
      <c r="P123" s="58">
        <f t="shared" si="30"/>
        <v>998859</v>
      </c>
      <c r="Q123" s="58">
        <v>36.416399999999996</v>
      </c>
      <c r="R123" s="58">
        <f t="shared" si="31"/>
        <v>26979.82</v>
      </c>
      <c r="S123" s="58">
        <v>36</v>
      </c>
      <c r="T123" s="58">
        <f t="shared" si="32"/>
        <v>26671.32</v>
      </c>
      <c r="U123" s="76">
        <f t="shared" si="22"/>
        <v>11405998.310000001</v>
      </c>
      <c r="V123" s="160">
        <v>2545092</v>
      </c>
      <c r="W123" s="77">
        <f t="shared" si="33"/>
        <v>0.37219999999999998</v>
      </c>
      <c r="X123" s="58">
        <f t="shared" si="34"/>
        <v>399184.5</v>
      </c>
      <c r="Y123" s="78">
        <f t="shared" si="23"/>
        <v>370096.89289305656</v>
      </c>
      <c r="Z123" s="58">
        <v>2501581.080710711</v>
      </c>
      <c r="AA123" s="76">
        <v>390213.64625752729</v>
      </c>
      <c r="AB123" s="79" t="str">
        <f t="shared" si="35"/>
        <v>Required</v>
      </c>
      <c r="AC123" s="155" t="str">
        <f t="shared" si="36"/>
        <v>Yes</v>
      </c>
      <c r="AD123" s="152">
        <f t="shared" si="37"/>
        <v>9621216.849150585</v>
      </c>
      <c r="AE123" s="80">
        <f t="shared" si="38"/>
        <v>12166308.849150585</v>
      </c>
      <c r="AF123" s="81">
        <v>3517607</v>
      </c>
      <c r="AG123" s="82">
        <f t="shared" si="39"/>
        <v>0</v>
      </c>
      <c r="AH123" s="80">
        <v>3556155</v>
      </c>
      <c r="AI123" s="76">
        <f t="shared" si="24"/>
        <v>3556155</v>
      </c>
      <c r="AJ123" s="83">
        <v>12029234.1055</v>
      </c>
      <c r="AK123" s="84" t="str">
        <f t="shared" si="40"/>
        <v/>
      </c>
      <c r="AL123" s="85">
        <f t="shared" si="41"/>
        <v>13177371.85</v>
      </c>
      <c r="AM123" s="86"/>
      <c r="AN123" s="87">
        <f t="shared" si="42"/>
        <v>15722463.85</v>
      </c>
      <c r="AO123" s="88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</row>
    <row r="124" spans="2:101" s="92" customFormat="1" ht="12.75" x14ac:dyDescent="0.2">
      <c r="D124" s="94">
        <v>281</v>
      </c>
      <c r="E124" s="89" t="s">
        <v>165</v>
      </c>
      <c r="F124" s="74">
        <v>258.85250000000002</v>
      </c>
      <c r="G124" s="58">
        <f t="shared" si="25"/>
        <v>980186.41</v>
      </c>
      <c r="H124" s="58">
        <v>299.56580000000002</v>
      </c>
      <c r="I124" s="58">
        <v>30.977699999999999</v>
      </c>
      <c r="J124" s="75">
        <f t="shared" si="26"/>
        <v>0.10340000000000001</v>
      </c>
      <c r="K124" s="58">
        <f t="shared" si="27"/>
        <v>26.765348500000005</v>
      </c>
      <c r="L124" s="58">
        <v>14</v>
      </c>
      <c r="M124" s="58">
        <f t="shared" si="28"/>
        <v>26.77</v>
      </c>
      <c r="N124" s="58">
        <f t="shared" si="29"/>
        <v>50684.18</v>
      </c>
      <c r="O124" s="58">
        <v>50.0672</v>
      </c>
      <c r="P124" s="58">
        <f t="shared" si="30"/>
        <v>101992.39</v>
      </c>
      <c r="Q124" s="58">
        <v>0</v>
      </c>
      <c r="R124" s="58">
        <f t="shared" si="31"/>
        <v>0</v>
      </c>
      <c r="S124" s="58">
        <v>3</v>
      </c>
      <c r="T124" s="58">
        <f t="shared" si="32"/>
        <v>2222.61</v>
      </c>
      <c r="U124" s="76">
        <f t="shared" si="22"/>
        <v>1135085.5900000001</v>
      </c>
      <c r="V124" s="160">
        <v>533206</v>
      </c>
      <c r="W124" s="77">
        <f t="shared" si="33"/>
        <v>0.10340000000000001</v>
      </c>
      <c r="X124" s="58">
        <f t="shared" si="34"/>
        <v>0</v>
      </c>
      <c r="Y124" s="78">
        <f t="shared" si="23"/>
        <v>0</v>
      </c>
      <c r="Z124" s="58">
        <v>16829344.146594882</v>
      </c>
      <c r="AA124" s="76">
        <v>0</v>
      </c>
      <c r="AB124" s="79" t="str">
        <f t="shared" si="35"/>
        <v/>
      </c>
      <c r="AC124" s="155" t="str">
        <f t="shared" si="36"/>
        <v>N/A</v>
      </c>
      <c r="AD124" s="152">
        <f t="shared" si="37"/>
        <v>601879.59000000008</v>
      </c>
      <c r="AE124" s="80">
        <f t="shared" si="38"/>
        <v>1135085.5900000001</v>
      </c>
      <c r="AF124" s="81">
        <v>736951</v>
      </c>
      <c r="AG124" s="82">
        <f t="shared" si="39"/>
        <v>0</v>
      </c>
      <c r="AH124" s="80">
        <v>0</v>
      </c>
      <c r="AI124" s="76">
        <f t="shared" si="24"/>
        <v>0</v>
      </c>
      <c r="AJ124" s="83">
        <v>564385.92749999987</v>
      </c>
      <c r="AK124" s="84" t="str">
        <f t="shared" si="40"/>
        <v/>
      </c>
      <c r="AL124" s="85">
        <f t="shared" si="41"/>
        <v>601879.59</v>
      </c>
      <c r="AM124" s="86"/>
      <c r="AN124" s="87">
        <f t="shared" si="42"/>
        <v>1135085.5900000001</v>
      </c>
      <c r="AO124" s="88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</row>
    <row r="125" spans="2:101" s="92" customFormat="1" ht="12.75" x14ac:dyDescent="0.2">
      <c r="D125" s="94">
        <v>283</v>
      </c>
      <c r="E125" s="89" t="s">
        <v>166</v>
      </c>
      <c r="F125" s="74">
        <v>648.1576</v>
      </c>
      <c r="G125" s="58">
        <f t="shared" si="25"/>
        <v>2454352.46</v>
      </c>
      <c r="H125" s="58">
        <v>726.46899999999994</v>
      </c>
      <c r="I125" s="58">
        <v>110.75150000000001</v>
      </c>
      <c r="J125" s="75">
        <f t="shared" si="26"/>
        <v>0.1525</v>
      </c>
      <c r="K125" s="58">
        <f t="shared" si="27"/>
        <v>98.844033999999994</v>
      </c>
      <c r="L125" s="58">
        <v>56.488600000000005</v>
      </c>
      <c r="M125" s="58">
        <f t="shared" si="28"/>
        <v>98.84</v>
      </c>
      <c r="N125" s="58">
        <f t="shared" si="29"/>
        <v>187135.75</v>
      </c>
      <c r="O125" s="58">
        <v>175.20079999999999</v>
      </c>
      <c r="P125" s="58">
        <f t="shared" si="30"/>
        <v>356903.3</v>
      </c>
      <c r="Q125" s="58">
        <v>4.9116999999999997</v>
      </c>
      <c r="R125" s="58">
        <f t="shared" si="31"/>
        <v>3638.93</v>
      </c>
      <c r="S125" s="58">
        <v>17.392399999999999</v>
      </c>
      <c r="T125" s="58">
        <f t="shared" si="32"/>
        <v>12885.51</v>
      </c>
      <c r="U125" s="76">
        <f t="shared" si="22"/>
        <v>3014915.9499999997</v>
      </c>
      <c r="V125" s="160">
        <v>1167949</v>
      </c>
      <c r="W125" s="77">
        <f t="shared" si="33"/>
        <v>0.1525</v>
      </c>
      <c r="X125" s="58">
        <f t="shared" si="34"/>
        <v>18841.38</v>
      </c>
      <c r="Y125" s="78">
        <f t="shared" si="23"/>
        <v>17468.454300749097</v>
      </c>
      <c r="Z125" s="58">
        <v>10100703.206882425</v>
      </c>
      <c r="AA125" s="76">
        <v>0</v>
      </c>
      <c r="AB125" s="79" t="str">
        <f t="shared" si="35"/>
        <v/>
      </c>
      <c r="AC125" s="155" t="str">
        <f t="shared" si="36"/>
        <v>N/A</v>
      </c>
      <c r="AD125" s="152">
        <f t="shared" si="37"/>
        <v>1864435.4043007488</v>
      </c>
      <c r="AE125" s="80">
        <f t="shared" si="38"/>
        <v>3032384.4043007488</v>
      </c>
      <c r="AF125" s="81">
        <v>1614239</v>
      </c>
      <c r="AG125" s="82">
        <f t="shared" si="39"/>
        <v>0</v>
      </c>
      <c r="AH125" s="80">
        <v>0</v>
      </c>
      <c r="AI125" s="76">
        <f t="shared" si="24"/>
        <v>0</v>
      </c>
      <c r="AJ125" s="83">
        <v>1755979.7529999998</v>
      </c>
      <c r="AK125" s="84" t="str">
        <f t="shared" si="40"/>
        <v/>
      </c>
      <c r="AL125" s="85">
        <f t="shared" si="41"/>
        <v>1864435.4</v>
      </c>
      <c r="AM125" s="86"/>
      <c r="AN125" s="87">
        <f t="shared" si="42"/>
        <v>3032384.4</v>
      </c>
      <c r="AO125" s="88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</row>
    <row r="126" spans="2:101" s="92" customFormat="1" ht="12.75" x14ac:dyDescent="0.2">
      <c r="D126" s="94">
        <v>285</v>
      </c>
      <c r="E126" s="89" t="s">
        <v>167</v>
      </c>
      <c r="F126" s="74">
        <v>1775.4098000000001</v>
      </c>
      <c r="G126" s="58">
        <f t="shared" si="25"/>
        <v>6722873.2699999996</v>
      </c>
      <c r="H126" s="58">
        <v>1865.4143000000001</v>
      </c>
      <c r="I126" s="58">
        <v>969.75760000000002</v>
      </c>
      <c r="J126" s="75">
        <f t="shared" si="26"/>
        <v>0.51990000000000003</v>
      </c>
      <c r="K126" s="58">
        <f t="shared" si="27"/>
        <v>923.03555502000017</v>
      </c>
      <c r="L126" s="58">
        <v>916.5951</v>
      </c>
      <c r="M126" s="58">
        <f t="shared" si="28"/>
        <v>923.04</v>
      </c>
      <c r="N126" s="58">
        <f t="shared" si="29"/>
        <v>1747610.09</v>
      </c>
      <c r="O126" s="58">
        <v>399.14760000000001</v>
      </c>
      <c r="P126" s="58">
        <f t="shared" si="30"/>
        <v>813107.57</v>
      </c>
      <c r="Q126" s="58">
        <v>16.0031</v>
      </c>
      <c r="R126" s="58">
        <f t="shared" si="31"/>
        <v>11856.22</v>
      </c>
      <c r="S126" s="58">
        <v>20.826799999999999</v>
      </c>
      <c r="T126" s="58">
        <f t="shared" si="32"/>
        <v>15429.95</v>
      </c>
      <c r="U126" s="76">
        <f t="shared" si="22"/>
        <v>9310877.0999999996</v>
      </c>
      <c r="V126" s="160">
        <v>3288812</v>
      </c>
      <c r="W126" s="77">
        <f t="shared" si="33"/>
        <v>0.51990000000000003</v>
      </c>
      <c r="X126" s="58">
        <f t="shared" si="34"/>
        <v>553824</v>
      </c>
      <c r="Y126" s="78">
        <f t="shared" si="23"/>
        <v>513468.18729084957</v>
      </c>
      <c r="Z126" s="58">
        <v>2934914.5258558136</v>
      </c>
      <c r="AA126" s="76">
        <v>367795.5444870264</v>
      </c>
      <c r="AB126" s="79" t="str">
        <f t="shared" si="35"/>
        <v>Required</v>
      </c>
      <c r="AC126" s="155" t="str">
        <f t="shared" si="36"/>
        <v>Yes</v>
      </c>
      <c r="AD126" s="152">
        <f t="shared" si="37"/>
        <v>6903328.8317778753</v>
      </c>
      <c r="AE126" s="80">
        <f t="shared" si="38"/>
        <v>10192140.831777874</v>
      </c>
      <c r="AF126" s="81">
        <v>4545513</v>
      </c>
      <c r="AG126" s="82">
        <f t="shared" si="39"/>
        <v>0</v>
      </c>
      <c r="AH126" s="80">
        <v>1463505</v>
      </c>
      <c r="AI126" s="76">
        <f t="shared" si="24"/>
        <v>1463505</v>
      </c>
      <c r="AJ126" s="83">
        <v>7407464.5259999996</v>
      </c>
      <c r="AK126" s="84" t="str">
        <f t="shared" si="40"/>
        <v/>
      </c>
      <c r="AL126" s="85">
        <f t="shared" si="41"/>
        <v>8366833.8300000001</v>
      </c>
      <c r="AM126" s="86"/>
      <c r="AN126" s="87">
        <f t="shared" si="42"/>
        <v>11655645.83</v>
      </c>
      <c r="AO126" s="88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</row>
    <row r="127" spans="2:101" s="92" customFormat="1" ht="12.75" x14ac:dyDescent="0.2">
      <c r="D127" s="94">
        <v>287</v>
      </c>
      <c r="E127" s="89" t="s">
        <v>168</v>
      </c>
      <c r="F127" s="74">
        <v>394.94720000000001</v>
      </c>
      <c r="G127" s="58">
        <f t="shared" si="25"/>
        <v>1495530.76</v>
      </c>
      <c r="H127" s="58">
        <v>411.79090000000002</v>
      </c>
      <c r="I127" s="58">
        <v>224.12820000000002</v>
      </c>
      <c r="J127" s="75">
        <f t="shared" si="26"/>
        <v>0.54430000000000001</v>
      </c>
      <c r="K127" s="58">
        <f t="shared" si="27"/>
        <v>214.96976096</v>
      </c>
      <c r="L127" s="58">
        <v>190.02510000000001</v>
      </c>
      <c r="M127" s="58">
        <f t="shared" si="28"/>
        <v>214.97</v>
      </c>
      <c r="N127" s="58">
        <f t="shared" si="29"/>
        <v>407007</v>
      </c>
      <c r="O127" s="58">
        <v>102.1692</v>
      </c>
      <c r="P127" s="58">
        <f t="shared" si="30"/>
        <v>208129.9</v>
      </c>
      <c r="Q127" s="58">
        <v>4</v>
      </c>
      <c r="R127" s="58">
        <f t="shared" si="31"/>
        <v>2963.48</v>
      </c>
      <c r="S127" s="58">
        <v>6</v>
      </c>
      <c r="T127" s="58">
        <f t="shared" si="32"/>
        <v>4445.22</v>
      </c>
      <c r="U127" s="76">
        <f t="shared" si="22"/>
        <v>2118076.3600000003</v>
      </c>
      <c r="V127" s="160">
        <v>346185</v>
      </c>
      <c r="W127" s="77">
        <f t="shared" si="33"/>
        <v>0.54430000000000001</v>
      </c>
      <c r="X127" s="58">
        <f t="shared" si="34"/>
        <v>128982</v>
      </c>
      <c r="Y127" s="78">
        <f t="shared" si="23"/>
        <v>119583.39424284313</v>
      </c>
      <c r="Z127" s="58">
        <v>1371259.7442764849</v>
      </c>
      <c r="AA127" s="76">
        <v>129355.23806047492</v>
      </c>
      <c r="AB127" s="79" t="str">
        <f t="shared" si="35"/>
        <v>Required</v>
      </c>
      <c r="AC127" s="155" t="str">
        <f t="shared" si="36"/>
        <v>Yes</v>
      </c>
      <c r="AD127" s="152">
        <f t="shared" si="37"/>
        <v>2020829.9923033183</v>
      </c>
      <c r="AE127" s="80">
        <f t="shared" si="38"/>
        <v>2367014.9923033183</v>
      </c>
      <c r="AF127" s="81">
        <v>478466</v>
      </c>
      <c r="AG127" s="82">
        <f t="shared" si="39"/>
        <v>0</v>
      </c>
      <c r="AH127" s="80">
        <v>1995143</v>
      </c>
      <c r="AI127" s="76">
        <f t="shared" si="24"/>
        <v>1995143</v>
      </c>
      <c r="AJ127" s="83">
        <v>3688138.9724999997</v>
      </c>
      <c r="AK127" s="84" t="str">
        <f t="shared" si="40"/>
        <v/>
      </c>
      <c r="AL127" s="85">
        <f t="shared" si="41"/>
        <v>4015972.99</v>
      </c>
      <c r="AM127" s="86"/>
      <c r="AN127" s="87">
        <f t="shared" si="42"/>
        <v>4362157.99</v>
      </c>
      <c r="AO127" s="88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</row>
    <row r="128" spans="2:101" s="92" customFormat="1" ht="12.75" x14ac:dyDescent="0.2">
      <c r="D128" s="94">
        <v>291</v>
      </c>
      <c r="E128" s="89" t="s">
        <v>169</v>
      </c>
      <c r="F128" s="74">
        <v>39.017899999999997</v>
      </c>
      <c r="G128" s="58">
        <f t="shared" si="25"/>
        <v>147747.51999999999</v>
      </c>
      <c r="H128" s="58">
        <v>51.286099999999998</v>
      </c>
      <c r="I128" s="58">
        <v>12</v>
      </c>
      <c r="J128" s="75">
        <f t="shared" si="26"/>
        <v>0.23400000000000001</v>
      </c>
      <c r="K128" s="58">
        <f t="shared" si="27"/>
        <v>9.1301886000000003</v>
      </c>
      <c r="L128" s="58">
        <v>8.0610999999999997</v>
      </c>
      <c r="M128" s="58">
        <f t="shared" si="28"/>
        <v>9.1300000000000008</v>
      </c>
      <c r="N128" s="58">
        <f t="shared" si="29"/>
        <v>17286.009999999998</v>
      </c>
      <c r="O128" s="58">
        <v>8.5420999999999996</v>
      </c>
      <c r="P128" s="58">
        <f t="shared" si="30"/>
        <v>17401.2</v>
      </c>
      <c r="Q128" s="58">
        <v>0</v>
      </c>
      <c r="R128" s="58">
        <f t="shared" si="31"/>
        <v>0</v>
      </c>
      <c r="S128" s="58">
        <v>0</v>
      </c>
      <c r="T128" s="58">
        <f t="shared" si="32"/>
        <v>0</v>
      </c>
      <c r="U128" s="76">
        <f t="shared" si="22"/>
        <v>182434.73</v>
      </c>
      <c r="V128" s="160">
        <v>65730</v>
      </c>
      <c r="W128" s="77">
        <f t="shared" si="33"/>
        <v>0.23400000000000001</v>
      </c>
      <c r="X128" s="58">
        <f t="shared" si="34"/>
        <v>2670.53</v>
      </c>
      <c r="Y128" s="78">
        <f t="shared" si="23"/>
        <v>2475.9349508252308</v>
      </c>
      <c r="Z128" s="58">
        <v>6061754.2068370087</v>
      </c>
      <c r="AA128" s="76">
        <v>0</v>
      </c>
      <c r="AB128" s="79" t="str">
        <f t="shared" si="35"/>
        <v/>
      </c>
      <c r="AC128" s="155" t="str">
        <f t="shared" si="36"/>
        <v>N/A</v>
      </c>
      <c r="AD128" s="152">
        <f t="shared" si="37"/>
        <v>119180.66495082524</v>
      </c>
      <c r="AE128" s="80">
        <f t="shared" si="38"/>
        <v>184910.66495082524</v>
      </c>
      <c r="AF128" s="81">
        <v>90846</v>
      </c>
      <c r="AG128" s="82">
        <f t="shared" si="39"/>
        <v>0</v>
      </c>
      <c r="AH128" s="80">
        <v>61334</v>
      </c>
      <c r="AI128" s="76">
        <f t="shared" si="24"/>
        <v>61334</v>
      </c>
      <c r="AJ128" s="83">
        <v>198331.69</v>
      </c>
      <c r="AK128" s="84">
        <f t="shared" si="40"/>
        <v>17817.025049174757</v>
      </c>
      <c r="AL128" s="85">
        <f t="shared" si="41"/>
        <v>198331.69</v>
      </c>
      <c r="AM128" s="86"/>
      <c r="AN128" s="87">
        <f t="shared" si="42"/>
        <v>264061.69</v>
      </c>
      <c r="AO128" s="88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</row>
    <row r="129" spans="4:101" s="92" customFormat="1" ht="12.75" x14ac:dyDescent="0.2">
      <c r="D129" s="94">
        <v>293</v>
      </c>
      <c r="E129" s="89" t="s">
        <v>170</v>
      </c>
      <c r="F129" s="74">
        <v>56.155499999999996</v>
      </c>
      <c r="G129" s="58">
        <f t="shared" si="25"/>
        <v>212641.79</v>
      </c>
      <c r="H129" s="58">
        <v>57.782799999999995</v>
      </c>
      <c r="I129" s="58">
        <v>14.8</v>
      </c>
      <c r="J129" s="75">
        <f t="shared" si="26"/>
        <v>0.25609999999999999</v>
      </c>
      <c r="K129" s="58">
        <f t="shared" si="27"/>
        <v>14.381423549999999</v>
      </c>
      <c r="L129" s="58">
        <v>10</v>
      </c>
      <c r="M129" s="58">
        <f t="shared" si="28"/>
        <v>14.38</v>
      </c>
      <c r="N129" s="58">
        <f t="shared" si="29"/>
        <v>27225.94</v>
      </c>
      <c r="O129" s="58">
        <v>5.7944000000000004</v>
      </c>
      <c r="P129" s="58">
        <f t="shared" si="30"/>
        <v>11803.83</v>
      </c>
      <c r="Q129" s="58">
        <v>0</v>
      </c>
      <c r="R129" s="58">
        <f t="shared" si="31"/>
        <v>0</v>
      </c>
      <c r="S129" s="58">
        <v>0</v>
      </c>
      <c r="T129" s="58">
        <f t="shared" si="32"/>
        <v>0</v>
      </c>
      <c r="U129" s="76">
        <f t="shared" si="22"/>
        <v>251671.56</v>
      </c>
      <c r="V129" s="160">
        <v>84846</v>
      </c>
      <c r="W129" s="77">
        <f t="shared" si="33"/>
        <v>0.25609999999999999</v>
      </c>
      <c r="X129" s="58">
        <f t="shared" si="34"/>
        <v>4603.3999999999996</v>
      </c>
      <c r="Y129" s="78">
        <f t="shared" si="23"/>
        <v>4267.9613981602397</v>
      </c>
      <c r="Z129" s="58">
        <v>4939020.9618811402</v>
      </c>
      <c r="AA129" s="76">
        <v>1983.3942138593966</v>
      </c>
      <c r="AB129" s="79" t="str">
        <f t="shared" si="35"/>
        <v>Required</v>
      </c>
      <c r="AC129" s="155" t="str">
        <f t="shared" si="36"/>
        <v>Yes</v>
      </c>
      <c r="AD129" s="152">
        <f t="shared" si="37"/>
        <v>173076.91561201963</v>
      </c>
      <c r="AE129" s="80">
        <f t="shared" si="38"/>
        <v>257922.91561201963</v>
      </c>
      <c r="AF129" s="81">
        <v>117266</v>
      </c>
      <c r="AG129" s="82">
        <f t="shared" si="39"/>
        <v>0</v>
      </c>
      <c r="AH129" s="80">
        <v>174135</v>
      </c>
      <c r="AI129" s="76">
        <f t="shared" si="24"/>
        <v>174135</v>
      </c>
      <c r="AJ129" s="83">
        <v>322136.51649999997</v>
      </c>
      <c r="AK129" s="84" t="str">
        <f t="shared" si="40"/>
        <v/>
      </c>
      <c r="AL129" s="85">
        <f t="shared" si="41"/>
        <v>347211.92</v>
      </c>
      <c r="AM129" s="86"/>
      <c r="AN129" s="87">
        <f t="shared" si="42"/>
        <v>432057.92</v>
      </c>
      <c r="AO129" s="88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</row>
    <row r="130" spans="4:101" s="92" customFormat="1" ht="12.75" x14ac:dyDescent="0.2">
      <c r="D130" s="94">
        <v>295</v>
      </c>
      <c r="E130" s="89" t="s">
        <v>171</v>
      </c>
      <c r="F130" s="74">
        <v>1295.3382999999999</v>
      </c>
      <c r="G130" s="58">
        <f t="shared" si="25"/>
        <v>4905005.7300000004</v>
      </c>
      <c r="H130" s="58">
        <v>1328.7816</v>
      </c>
      <c r="I130" s="58">
        <v>393.78459999999995</v>
      </c>
      <c r="J130" s="75">
        <f t="shared" si="26"/>
        <v>0.2964</v>
      </c>
      <c r="K130" s="58">
        <f t="shared" si="27"/>
        <v>383.93827211999997</v>
      </c>
      <c r="L130" s="58">
        <v>356.89839999999998</v>
      </c>
      <c r="M130" s="58">
        <f t="shared" si="28"/>
        <v>383.94</v>
      </c>
      <c r="N130" s="58">
        <f t="shared" si="29"/>
        <v>726921.28</v>
      </c>
      <c r="O130" s="58">
        <v>213.184</v>
      </c>
      <c r="P130" s="58">
        <f t="shared" si="30"/>
        <v>434279.26</v>
      </c>
      <c r="Q130" s="58">
        <v>54.2652</v>
      </c>
      <c r="R130" s="58">
        <f t="shared" si="31"/>
        <v>40203.46</v>
      </c>
      <c r="S130" s="58">
        <v>8.8720999999999997</v>
      </c>
      <c r="T130" s="58">
        <f t="shared" si="32"/>
        <v>6573.07</v>
      </c>
      <c r="U130" s="76">
        <f t="shared" si="22"/>
        <v>6112982.8000000007</v>
      </c>
      <c r="V130" s="160">
        <v>2971751</v>
      </c>
      <c r="W130" s="77">
        <f t="shared" si="33"/>
        <v>0.2964</v>
      </c>
      <c r="X130" s="58">
        <f t="shared" si="34"/>
        <v>142249.76999999999</v>
      </c>
      <c r="Y130" s="78">
        <f t="shared" si="23"/>
        <v>131884.37399686591</v>
      </c>
      <c r="Z130" s="58">
        <v>6410763.1882316498</v>
      </c>
      <c r="AA130" s="76">
        <v>0</v>
      </c>
      <c r="AB130" s="79" t="str">
        <f t="shared" si="35"/>
        <v/>
      </c>
      <c r="AC130" s="155" t="str">
        <f t="shared" si="36"/>
        <v>N/A</v>
      </c>
      <c r="AD130" s="152">
        <f t="shared" si="37"/>
        <v>3273116.1739968667</v>
      </c>
      <c r="AE130" s="80">
        <f t="shared" si="38"/>
        <v>6244867.1739968667</v>
      </c>
      <c r="AF130" s="81">
        <v>4107298</v>
      </c>
      <c r="AG130" s="82">
        <f t="shared" si="39"/>
        <v>0</v>
      </c>
      <c r="AH130" s="80">
        <v>768410</v>
      </c>
      <c r="AI130" s="76">
        <f t="shared" si="24"/>
        <v>768410</v>
      </c>
      <c r="AJ130" s="83">
        <v>3912298.7969999998</v>
      </c>
      <c r="AK130" s="84" t="str">
        <f t="shared" si="40"/>
        <v/>
      </c>
      <c r="AL130" s="85">
        <f t="shared" si="41"/>
        <v>4041526.17</v>
      </c>
      <c r="AM130" s="86"/>
      <c r="AN130" s="87">
        <f t="shared" si="42"/>
        <v>7013277.1699999999</v>
      </c>
      <c r="AO130" s="88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</row>
    <row r="131" spans="4:101" s="92" customFormat="1" ht="12.75" x14ac:dyDescent="0.2">
      <c r="D131" s="94">
        <v>297</v>
      </c>
      <c r="E131" s="89" t="s">
        <v>172</v>
      </c>
      <c r="F131" s="74">
        <v>672.28620000000001</v>
      </c>
      <c r="G131" s="58">
        <f t="shared" si="25"/>
        <v>2545719.2599999998</v>
      </c>
      <c r="H131" s="58">
        <v>708.42409999999995</v>
      </c>
      <c r="I131" s="58">
        <v>84.841200000000001</v>
      </c>
      <c r="J131" s="75">
        <f t="shared" si="26"/>
        <v>0.1198</v>
      </c>
      <c r="K131" s="58">
        <f t="shared" si="27"/>
        <v>80.539886760000002</v>
      </c>
      <c r="L131" s="58">
        <v>55.981200000000001</v>
      </c>
      <c r="M131" s="58">
        <f t="shared" si="28"/>
        <v>80.540000000000006</v>
      </c>
      <c r="N131" s="58">
        <f t="shared" si="29"/>
        <v>152487.99</v>
      </c>
      <c r="O131" s="58">
        <v>125.88</v>
      </c>
      <c r="P131" s="58">
        <f t="shared" si="30"/>
        <v>256431.41</v>
      </c>
      <c r="Q131" s="58">
        <v>13.927</v>
      </c>
      <c r="R131" s="58">
        <f t="shared" si="31"/>
        <v>10318.1</v>
      </c>
      <c r="S131" s="58">
        <v>8.7697000000000003</v>
      </c>
      <c r="T131" s="58">
        <f t="shared" si="32"/>
        <v>6497.21</v>
      </c>
      <c r="U131" s="76">
        <f t="shared" si="22"/>
        <v>2971453.97</v>
      </c>
      <c r="V131" s="160">
        <v>798404</v>
      </c>
      <c r="W131" s="77">
        <f t="shared" si="33"/>
        <v>0.1198</v>
      </c>
      <c r="X131" s="58">
        <f t="shared" si="34"/>
        <v>0</v>
      </c>
      <c r="Y131" s="78">
        <f t="shared" si="23"/>
        <v>0</v>
      </c>
      <c r="Z131" s="58">
        <v>8184007.8849548539</v>
      </c>
      <c r="AA131" s="76">
        <v>0</v>
      </c>
      <c r="AB131" s="79" t="str">
        <f t="shared" si="35"/>
        <v/>
      </c>
      <c r="AC131" s="155" t="str">
        <f t="shared" si="36"/>
        <v>N/A</v>
      </c>
      <c r="AD131" s="152">
        <f t="shared" si="37"/>
        <v>2173049.9700000002</v>
      </c>
      <c r="AE131" s="80">
        <f t="shared" si="38"/>
        <v>2971453.97</v>
      </c>
      <c r="AF131" s="81">
        <v>1103485</v>
      </c>
      <c r="AG131" s="82">
        <f t="shared" si="39"/>
        <v>0</v>
      </c>
      <c r="AH131" s="80">
        <v>672635</v>
      </c>
      <c r="AI131" s="76">
        <f t="shared" si="24"/>
        <v>672635</v>
      </c>
      <c r="AJ131" s="83">
        <v>2671488.9389999998</v>
      </c>
      <c r="AK131" s="84" t="str">
        <f t="shared" si="40"/>
        <v/>
      </c>
      <c r="AL131" s="85">
        <f t="shared" si="41"/>
        <v>2845684.97</v>
      </c>
      <c r="AM131" s="86"/>
      <c r="AN131" s="87">
        <f t="shared" si="42"/>
        <v>3644088.97</v>
      </c>
      <c r="AO131" s="88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</row>
    <row r="132" spans="4:101" s="92" customFormat="1" ht="12.75" x14ac:dyDescent="0.2">
      <c r="D132" s="94">
        <v>299</v>
      </c>
      <c r="E132" s="89" t="s">
        <v>173</v>
      </c>
      <c r="F132" s="74">
        <v>134.75280000000001</v>
      </c>
      <c r="G132" s="58">
        <f t="shared" si="25"/>
        <v>510263.03999999998</v>
      </c>
      <c r="H132" s="58">
        <v>137.33070000000001</v>
      </c>
      <c r="I132" s="58">
        <v>48.231199999999994</v>
      </c>
      <c r="J132" s="75">
        <f t="shared" si="26"/>
        <v>0.35120000000000001</v>
      </c>
      <c r="K132" s="58">
        <f t="shared" si="27"/>
        <v>47.325183360000004</v>
      </c>
      <c r="L132" s="58">
        <v>26.6389</v>
      </c>
      <c r="M132" s="58">
        <f t="shared" si="28"/>
        <v>47.33</v>
      </c>
      <c r="N132" s="58">
        <f t="shared" si="29"/>
        <v>89610.84</v>
      </c>
      <c r="O132" s="58">
        <v>33.402100000000004</v>
      </c>
      <c r="P132" s="58">
        <f t="shared" si="30"/>
        <v>68043.75</v>
      </c>
      <c r="Q132" s="58">
        <v>0</v>
      </c>
      <c r="R132" s="58">
        <f t="shared" si="31"/>
        <v>0</v>
      </c>
      <c r="S132" s="58">
        <v>3</v>
      </c>
      <c r="T132" s="58">
        <f t="shared" si="32"/>
        <v>2222.61</v>
      </c>
      <c r="U132" s="76">
        <f t="shared" si="22"/>
        <v>670140.24</v>
      </c>
      <c r="V132" s="160">
        <v>182185</v>
      </c>
      <c r="W132" s="77">
        <f t="shared" si="33"/>
        <v>0.35120000000000001</v>
      </c>
      <c r="X132" s="58">
        <f t="shared" si="34"/>
        <v>20777.87</v>
      </c>
      <c r="Y132" s="78">
        <f t="shared" si="23"/>
        <v>19263.836967457035</v>
      </c>
      <c r="Z132" s="58">
        <v>2642429.6590134376</v>
      </c>
      <c r="AA132" s="76">
        <v>20658.794551056217</v>
      </c>
      <c r="AB132" s="79" t="str">
        <f t="shared" si="35"/>
        <v>Required</v>
      </c>
      <c r="AC132" s="155" t="str">
        <f t="shared" si="36"/>
        <v>Yes</v>
      </c>
      <c r="AD132" s="152">
        <f t="shared" si="37"/>
        <v>527877.87151851319</v>
      </c>
      <c r="AE132" s="80">
        <f t="shared" si="38"/>
        <v>710062.87151851319</v>
      </c>
      <c r="AF132" s="81">
        <v>251801</v>
      </c>
      <c r="AG132" s="82">
        <f t="shared" si="39"/>
        <v>0</v>
      </c>
      <c r="AH132" s="80">
        <v>271086</v>
      </c>
      <c r="AI132" s="76">
        <f t="shared" si="24"/>
        <v>271086</v>
      </c>
      <c r="AJ132" s="83">
        <v>731823.75049999997</v>
      </c>
      <c r="AK132" s="84" t="str">
        <f t="shared" si="40"/>
        <v/>
      </c>
      <c r="AL132" s="85">
        <f t="shared" si="41"/>
        <v>798963.87</v>
      </c>
      <c r="AM132" s="86"/>
      <c r="AN132" s="87">
        <f t="shared" si="42"/>
        <v>981148.87</v>
      </c>
      <c r="AO132" s="88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</row>
    <row r="133" spans="4:101" s="92" customFormat="1" ht="12.75" x14ac:dyDescent="0.2">
      <c r="D133" s="94">
        <v>303</v>
      </c>
      <c r="E133" s="89" t="s">
        <v>174</v>
      </c>
      <c r="F133" s="74">
        <v>124.4645</v>
      </c>
      <c r="G133" s="58">
        <f t="shared" si="25"/>
        <v>471304.74</v>
      </c>
      <c r="H133" s="58">
        <v>122.43299999999999</v>
      </c>
      <c r="I133" s="58">
        <v>37.909300000000002</v>
      </c>
      <c r="J133" s="75">
        <f t="shared" si="26"/>
        <v>0.30959999999999999</v>
      </c>
      <c r="K133" s="58">
        <f t="shared" si="27"/>
        <v>38.534209199999999</v>
      </c>
      <c r="L133" s="58">
        <v>29.0901</v>
      </c>
      <c r="M133" s="58">
        <f t="shared" si="28"/>
        <v>38.53</v>
      </c>
      <c r="N133" s="58">
        <f t="shared" si="29"/>
        <v>72949.62</v>
      </c>
      <c r="O133" s="58">
        <v>23.486799999999999</v>
      </c>
      <c r="P133" s="58">
        <f t="shared" si="30"/>
        <v>47845.2</v>
      </c>
      <c r="Q133" s="58">
        <v>8</v>
      </c>
      <c r="R133" s="58">
        <f t="shared" si="31"/>
        <v>5926.96</v>
      </c>
      <c r="S133" s="58">
        <v>0</v>
      </c>
      <c r="T133" s="58">
        <f t="shared" si="32"/>
        <v>0</v>
      </c>
      <c r="U133" s="76">
        <f t="shared" si="22"/>
        <v>598026.5199999999</v>
      </c>
      <c r="V133" s="160">
        <v>1379320</v>
      </c>
      <c r="W133" s="77">
        <f t="shared" si="33"/>
        <v>0.30959999999999999</v>
      </c>
      <c r="X133" s="58">
        <f t="shared" si="34"/>
        <v>0</v>
      </c>
      <c r="Y133" s="78">
        <f t="shared" si="23"/>
        <v>0</v>
      </c>
      <c r="Z133" s="58">
        <v>29734122.953859847</v>
      </c>
      <c r="AA133" s="76"/>
      <c r="AB133" s="86" t="str">
        <f t="shared" si="35"/>
        <v/>
      </c>
      <c r="AC133" s="155" t="str">
        <f t="shared" si="36"/>
        <v>N/A</v>
      </c>
      <c r="AD133" s="152">
        <f t="shared" si="37"/>
        <v>0</v>
      </c>
      <c r="AE133" s="80">
        <f t="shared" si="38"/>
        <v>1379320</v>
      </c>
      <c r="AF133" s="81">
        <v>1906377</v>
      </c>
      <c r="AG133" s="82">
        <f t="shared" si="39"/>
        <v>527057</v>
      </c>
      <c r="AH133" s="80">
        <v>0</v>
      </c>
      <c r="AI133" s="76">
        <f t="shared" si="24"/>
        <v>0</v>
      </c>
      <c r="AJ133" s="83">
        <v>500703.76999999996</v>
      </c>
      <c r="AK133" s="84" t="str">
        <f t="shared" si="40"/>
        <v/>
      </c>
      <c r="AL133" s="85">
        <f t="shared" si="41"/>
        <v>527057</v>
      </c>
      <c r="AM133" s="86"/>
      <c r="AN133" s="87">
        <f t="shared" si="42"/>
        <v>1906377</v>
      </c>
      <c r="AO133" s="88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</row>
    <row r="134" spans="4:101" s="92" customFormat="1" ht="12.75" x14ac:dyDescent="0.2">
      <c r="D134" s="94">
        <v>311</v>
      </c>
      <c r="E134" s="89" t="s">
        <v>175</v>
      </c>
      <c r="F134" s="74">
        <v>213.47579999999999</v>
      </c>
      <c r="G134" s="58">
        <f t="shared" si="25"/>
        <v>808360.27</v>
      </c>
      <c r="H134" s="58">
        <v>250.76350000000002</v>
      </c>
      <c r="I134" s="58">
        <v>154.30539999999999</v>
      </c>
      <c r="J134" s="75">
        <f t="shared" si="26"/>
        <v>0.61529999999999996</v>
      </c>
      <c r="K134" s="58">
        <f t="shared" si="27"/>
        <v>131.35165973999997</v>
      </c>
      <c r="L134" s="58">
        <v>106.4902</v>
      </c>
      <c r="M134" s="58">
        <f t="shared" si="28"/>
        <v>131.35</v>
      </c>
      <c r="N134" s="58">
        <f t="shared" si="29"/>
        <v>248687.58</v>
      </c>
      <c r="O134" s="58">
        <v>64.051900000000003</v>
      </c>
      <c r="P134" s="58">
        <f t="shared" si="30"/>
        <v>130480.77</v>
      </c>
      <c r="Q134" s="58">
        <v>1</v>
      </c>
      <c r="R134" s="58">
        <f t="shared" si="31"/>
        <v>740.87</v>
      </c>
      <c r="S134" s="58">
        <v>4</v>
      </c>
      <c r="T134" s="58">
        <f t="shared" si="32"/>
        <v>2963.48</v>
      </c>
      <c r="U134" s="76">
        <f t="shared" si="22"/>
        <v>1191232.9700000002</v>
      </c>
      <c r="V134" s="160">
        <v>160586</v>
      </c>
      <c r="W134" s="77">
        <f t="shared" si="33"/>
        <v>0.61529999999999996</v>
      </c>
      <c r="X134" s="58">
        <f t="shared" si="34"/>
        <v>78810</v>
      </c>
      <c r="Y134" s="78">
        <f t="shared" si="23"/>
        <v>73067.306292959242</v>
      </c>
      <c r="Z134" s="58">
        <v>1037735.9341153484</v>
      </c>
      <c r="AA134" s="76">
        <v>84733.140057013356</v>
      </c>
      <c r="AB134" s="79" t="str">
        <f t="shared" si="35"/>
        <v>Required</v>
      </c>
      <c r="AC134" s="155" t="str">
        <f t="shared" si="36"/>
        <v>Yes</v>
      </c>
      <c r="AD134" s="152">
        <f t="shared" si="37"/>
        <v>1188447.4163499728</v>
      </c>
      <c r="AE134" s="80">
        <f t="shared" si="38"/>
        <v>1349033.4163499728</v>
      </c>
      <c r="AF134" s="81">
        <v>221948</v>
      </c>
      <c r="AG134" s="82">
        <f t="shared" si="39"/>
        <v>0</v>
      </c>
      <c r="AH134" s="80">
        <v>884432</v>
      </c>
      <c r="AI134" s="76">
        <f t="shared" si="24"/>
        <v>884432</v>
      </c>
      <c r="AJ134" s="83">
        <v>1920483.4820000001</v>
      </c>
      <c r="AK134" s="84" t="str">
        <f t="shared" si="40"/>
        <v/>
      </c>
      <c r="AL134" s="85">
        <f t="shared" si="41"/>
        <v>2072879.42</v>
      </c>
      <c r="AM134" s="86"/>
      <c r="AN134" s="87">
        <f t="shared" si="42"/>
        <v>2233465.42</v>
      </c>
      <c r="AO134" s="88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</row>
    <row r="135" spans="4:101" s="92" customFormat="1" ht="12.75" x14ac:dyDescent="0.2">
      <c r="D135" s="94">
        <v>315</v>
      </c>
      <c r="E135" s="89" t="s">
        <v>176</v>
      </c>
      <c r="F135" s="74">
        <v>1191.9688000000001</v>
      </c>
      <c r="G135" s="58">
        <f t="shared" si="25"/>
        <v>4513580.58</v>
      </c>
      <c r="H135" s="58">
        <v>1265.3232</v>
      </c>
      <c r="I135" s="58">
        <v>120.3065</v>
      </c>
      <c r="J135" s="75">
        <f t="shared" si="26"/>
        <v>9.5100000000000004E-2</v>
      </c>
      <c r="K135" s="58">
        <f t="shared" si="27"/>
        <v>113.35623288000001</v>
      </c>
      <c r="L135" s="58">
        <v>99.102800000000002</v>
      </c>
      <c r="M135" s="58">
        <f t="shared" si="28"/>
        <v>113.36</v>
      </c>
      <c r="N135" s="58">
        <f t="shared" si="29"/>
        <v>214626.76</v>
      </c>
      <c r="O135" s="58">
        <v>221.4539</v>
      </c>
      <c r="P135" s="58">
        <f t="shared" si="30"/>
        <v>451125.95</v>
      </c>
      <c r="Q135" s="58">
        <v>14.3444</v>
      </c>
      <c r="R135" s="58">
        <f t="shared" si="31"/>
        <v>10627.34</v>
      </c>
      <c r="S135" s="58">
        <v>18</v>
      </c>
      <c r="T135" s="58">
        <f t="shared" si="32"/>
        <v>13335.66</v>
      </c>
      <c r="U135" s="76">
        <f t="shared" si="22"/>
        <v>5203296.29</v>
      </c>
      <c r="V135" s="160">
        <v>1418072</v>
      </c>
      <c r="W135" s="77">
        <f t="shared" si="33"/>
        <v>9.5100000000000004E-2</v>
      </c>
      <c r="X135" s="58">
        <f t="shared" si="34"/>
        <v>0</v>
      </c>
      <c r="Y135" s="78">
        <f t="shared" si="23"/>
        <v>0</v>
      </c>
      <c r="Z135" s="58">
        <v>10589951.591017995</v>
      </c>
      <c r="AA135" s="76">
        <v>0</v>
      </c>
      <c r="AB135" s="79" t="str">
        <f t="shared" si="35"/>
        <v/>
      </c>
      <c r="AC135" s="155" t="str">
        <f t="shared" si="36"/>
        <v>N/A</v>
      </c>
      <c r="AD135" s="152">
        <f t="shared" si="37"/>
        <v>3785224.29</v>
      </c>
      <c r="AE135" s="80">
        <f t="shared" si="38"/>
        <v>5203296.29</v>
      </c>
      <c r="AF135" s="81">
        <v>1959937</v>
      </c>
      <c r="AG135" s="82">
        <f t="shared" si="39"/>
        <v>0</v>
      </c>
      <c r="AH135" s="80">
        <v>2167003</v>
      </c>
      <c r="AI135" s="76">
        <f t="shared" si="24"/>
        <v>2167003</v>
      </c>
      <c r="AJ135" s="83">
        <v>5647248.1624999996</v>
      </c>
      <c r="AK135" s="84" t="str">
        <f t="shared" si="40"/>
        <v/>
      </c>
      <c r="AL135" s="85">
        <f t="shared" si="41"/>
        <v>5952227.29</v>
      </c>
      <c r="AM135" s="86"/>
      <c r="AN135" s="87">
        <f t="shared" si="42"/>
        <v>7370299.29</v>
      </c>
      <c r="AO135" s="88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</row>
    <row r="136" spans="4:101" s="92" customFormat="1" ht="12.75" x14ac:dyDescent="0.2">
      <c r="D136" s="94">
        <v>317</v>
      </c>
      <c r="E136" s="89" t="s">
        <v>177</v>
      </c>
      <c r="F136" s="74">
        <v>667.61660000000006</v>
      </c>
      <c r="G136" s="58">
        <f t="shared" si="25"/>
        <v>2528037.0699999998</v>
      </c>
      <c r="H136" s="58">
        <v>675.78399999999999</v>
      </c>
      <c r="I136" s="58">
        <v>337.3492</v>
      </c>
      <c r="J136" s="75">
        <f t="shared" si="26"/>
        <v>0.49919999999999998</v>
      </c>
      <c r="K136" s="58">
        <f t="shared" si="27"/>
        <v>333.27420672</v>
      </c>
      <c r="L136" s="58">
        <v>348.7998</v>
      </c>
      <c r="M136" s="58">
        <f t="shared" si="28"/>
        <v>348.8</v>
      </c>
      <c r="N136" s="58">
        <f t="shared" si="29"/>
        <v>660390.02</v>
      </c>
      <c r="O136" s="58">
        <v>147.8014</v>
      </c>
      <c r="P136" s="58">
        <f t="shared" si="30"/>
        <v>301087.71000000002</v>
      </c>
      <c r="Q136" s="58">
        <v>34.136600000000001</v>
      </c>
      <c r="R136" s="58">
        <f t="shared" si="31"/>
        <v>25290.78</v>
      </c>
      <c r="S136" s="58">
        <v>9</v>
      </c>
      <c r="T136" s="58">
        <f t="shared" si="32"/>
        <v>6667.83</v>
      </c>
      <c r="U136" s="76">
        <f t="shared" ref="U136:U199" si="43">G136+N136+P136+R136+T136</f>
        <v>3521473.4099999997</v>
      </c>
      <c r="V136" s="160">
        <v>1145232</v>
      </c>
      <c r="W136" s="77">
        <f t="shared" si="33"/>
        <v>0.52249999999999996</v>
      </c>
      <c r="X136" s="58">
        <f t="shared" si="34"/>
        <v>209280</v>
      </c>
      <c r="Y136" s="78">
        <f t="shared" ref="Y136:Y199" si="44">(X136/$X$6)*$X$5</f>
        <v>194030.2735819123</v>
      </c>
      <c r="Z136" s="58">
        <v>2274263.6484099799</v>
      </c>
      <c r="AA136" s="76">
        <v>168939.78912649787</v>
      </c>
      <c r="AB136" s="79" t="str">
        <f t="shared" si="35"/>
        <v>Required</v>
      </c>
      <c r="AC136" s="155" t="str">
        <f t="shared" si="36"/>
        <v>Yes</v>
      </c>
      <c r="AD136" s="152">
        <f t="shared" si="37"/>
        <v>2739211.4727084097</v>
      </c>
      <c r="AE136" s="80">
        <f t="shared" si="38"/>
        <v>3884443.4727084097</v>
      </c>
      <c r="AF136" s="81">
        <v>1582840</v>
      </c>
      <c r="AG136" s="82">
        <f t="shared" si="39"/>
        <v>0</v>
      </c>
      <c r="AH136" s="80">
        <v>1498757</v>
      </c>
      <c r="AI136" s="76">
        <f t="shared" ref="AI136:AI199" si="45">IF(OR(F136=0,V136&gt;U136),0,ROUND(AH136,2))</f>
        <v>1498757</v>
      </c>
      <c r="AJ136" s="83">
        <v>3827468.4709999999</v>
      </c>
      <c r="AK136" s="84" t="str">
        <f t="shared" si="40"/>
        <v/>
      </c>
      <c r="AL136" s="85">
        <f t="shared" si="41"/>
        <v>4237968.47</v>
      </c>
      <c r="AM136" s="86"/>
      <c r="AN136" s="87">
        <f t="shared" si="42"/>
        <v>5383200.4699999997</v>
      </c>
      <c r="AO136" s="88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</row>
    <row r="137" spans="4:101" s="92" customFormat="1" ht="12.75" x14ac:dyDescent="0.2">
      <c r="D137" s="94">
        <v>319</v>
      </c>
      <c r="E137" s="89" t="s">
        <v>178</v>
      </c>
      <c r="F137" s="74">
        <v>3801.7438000000002</v>
      </c>
      <c r="G137" s="58">
        <f t="shared" ref="G137:G200" si="46">ROUND(F137*G$5,2)</f>
        <v>14395911.18</v>
      </c>
      <c r="H137" s="58">
        <v>3850.8804</v>
      </c>
      <c r="I137" s="58">
        <v>484.41179999999997</v>
      </c>
      <c r="J137" s="75">
        <f t="shared" ref="J137:J200" si="47">ROUND(IFERROR(I137/H137,""),4)</f>
        <v>0.1258</v>
      </c>
      <c r="K137" s="58">
        <f t="shared" ref="K137:K200" si="48">IFERROR(J137*F137,"")</f>
        <v>478.25937004000002</v>
      </c>
      <c r="L137" s="58">
        <v>471.51779999999997</v>
      </c>
      <c r="M137" s="58">
        <f t="shared" ref="M137:M200" si="49">ROUND(MAX(K137,L137),2)</f>
        <v>478.26</v>
      </c>
      <c r="N137" s="58">
        <f t="shared" ref="N137:N200" si="50">ROUND(M137*$N$5,2)</f>
        <v>905499.22</v>
      </c>
      <c r="O137" s="58">
        <v>756.22899999999993</v>
      </c>
      <c r="P137" s="58">
        <f t="shared" ref="P137:P200" si="51">ROUND(O137*$P$5,2)</f>
        <v>1540521.66</v>
      </c>
      <c r="Q137" s="58">
        <v>18.761199999999999</v>
      </c>
      <c r="R137" s="58">
        <f t="shared" ref="R137:R200" si="52">ROUND(Q137*$R$5,2)</f>
        <v>13899.61</v>
      </c>
      <c r="S137" s="58">
        <v>84.491399999999999</v>
      </c>
      <c r="T137" s="58">
        <f t="shared" ref="T137:T200" si="53">ROUND(S137*$T$5,2)</f>
        <v>62597.14</v>
      </c>
      <c r="U137" s="76">
        <f t="shared" si="43"/>
        <v>16918428.809999999</v>
      </c>
      <c r="V137" s="160">
        <v>5318525</v>
      </c>
      <c r="W137" s="77">
        <f t="shared" ref="W137:W200" si="54">ROUND(IF(M137=0,0,M137/F137),4)</f>
        <v>0.1258</v>
      </c>
      <c r="X137" s="58">
        <f t="shared" ref="X137:X200" si="55">IF(V137&gt;U137,0,ROUND(IF(W137&lt;0.12,0,IF(W137&gt;0.48,M137*600,(M137*150)+((W137-0.12)*100)*12.5*M137)),2))</f>
        <v>75206.39</v>
      </c>
      <c r="Y137" s="78">
        <f t="shared" si="44"/>
        <v>69726.282620451049</v>
      </c>
      <c r="Z137" s="58">
        <v>10689057.55650278</v>
      </c>
      <c r="AA137" s="76">
        <v>0</v>
      </c>
      <c r="AB137" s="79" t="str">
        <f t="shared" ref="AB137:AB200" si="56">IF(AA137&gt;0,"Required","")</f>
        <v/>
      </c>
      <c r="AC137" s="155" t="str">
        <f t="shared" ref="AC137:AC200" si="57">IF(AB137="Required","Yes","N/A")</f>
        <v>N/A</v>
      </c>
      <c r="AD137" s="152">
        <f t="shared" ref="AD137:AD200" si="58">IF(U137&gt;V137,U137-V137+Y137+AA137,0)</f>
        <v>11669630.092620449</v>
      </c>
      <c r="AE137" s="80">
        <f t="shared" ref="AE137:AE200" si="59">AD137+V137</f>
        <v>16988155.092620447</v>
      </c>
      <c r="AF137" s="81">
        <v>7350807</v>
      </c>
      <c r="AG137" s="82">
        <f t="shared" ref="AG137:AG200" si="60">IF(AF137&gt;AE137,AF137-AE137,0)</f>
        <v>0</v>
      </c>
      <c r="AH137" s="80">
        <v>1295082</v>
      </c>
      <c r="AI137" s="76">
        <f t="shared" si="45"/>
        <v>1295082</v>
      </c>
      <c r="AJ137" s="83">
        <v>12335396.694999998</v>
      </c>
      <c r="AK137" s="84" t="str">
        <f t="shared" ref="AK137:AK200" si="61">IF(AJ137&gt;AD137+AG137+AI137,AJ137-SUM(AD137,AG137,AI137),"")</f>
        <v/>
      </c>
      <c r="AL137" s="85">
        <f t="shared" ref="AL137:AL200" si="62">ROUND(SUM(AD137,AG137,AI137,AK137),2)</f>
        <v>12964712.09</v>
      </c>
      <c r="AM137" s="86"/>
      <c r="AN137" s="87">
        <f t="shared" ref="AN137:AN200" si="63">ROUND(AL137+V137,2)</f>
        <v>18283237.09</v>
      </c>
      <c r="AO137" s="88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</row>
    <row r="138" spans="4:101" s="92" customFormat="1" ht="12.75" x14ac:dyDescent="0.2">
      <c r="D138" s="94">
        <v>321</v>
      </c>
      <c r="E138" s="89" t="s">
        <v>179</v>
      </c>
      <c r="F138" s="74">
        <v>586.95100000000002</v>
      </c>
      <c r="G138" s="58">
        <f t="shared" si="46"/>
        <v>2222583.87</v>
      </c>
      <c r="H138" s="58">
        <v>668.5104</v>
      </c>
      <c r="I138" s="58">
        <v>150.7107</v>
      </c>
      <c r="J138" s="75">
        <f t="shared" si="47"/>
        <v>0.22539999999999999</v>
      </c>
      <c r="K138" s="58">
        <f t="shared" si="48"/>
        <v>132.2987554</v>
      </c>
      <c r="L138" s="58">
        <v>108.21249999999999</v>
      </c>
      <c r="M138" s="58">
        <f t="shared" si="49"/>
        <v>132.30000000000001</v>
      </c>
      <c r="N138" s="58">
        <f t="shared" si="50"/>
        <v>250486.24</v>
      </c>
      <c r="O138" s="58">
        <v>118.657</v>
      </c>
      <c r="P138" s="58">
        <f t="shared" si="51"/>
        <v>241717.36</v>
      </c>
      <c r="Q138" s="58">
        <v>0</v>
      </c>
      <c r="R138" s="58">
        <f t="shared" si="52"/>
        <v>0</v>
      </c>
      <c r="S138" s="58">
        <v>11.4719</v>
      </c>
      <c r="T138" s="58">
        <f t="shared" si="53"/>
        <v>8499.19</v>
      </c>
      <c r="U138" s="76">
        <f t="shared" si="43"/>
        <v>2723286.66</v>
      </c>
      <c r="V138" s="160">
        <v>849060</v>
      </c>
      <c r="W138" s="77">
        <f t="shared" si="54"/>
        <v>0.22539999999999999</v>
      </c>
      <c r="X138" s="58">
        <f t="shared" si="55"/>
        <v>37275.53</v>
      </c>
      <c r="Y138" s="78">
        <f t="shared" si="44"/>
        <v>34559.35246469218</v>
      </c>
      <c r="Z138" s="58">
        <v>5332029.2347000483</v>
      </c>
      <c r="AA138" s="76">
        <v>11488.429192393869</v>
      </c>
      <c r="AB138" s="79" t="str">
        <f t="shared" si="56"/>
        <v>Required</v>
      </c>
      <c r="AC138" s="155" t="str">
        <f t="shared" si="57"/>
        <v>Yes</v>
      </c>
      <c r="AD138" s="152">
        <f t="shared" si="58"/>
        <v>1920274.4416570861</v>
      </c>
      <c r="AE138" s="80">
        <f t="shared" si="59"/>
        <v>2769334.4416570859</v>
      </c>
      <c r="AF138" s="81">
        <v>1173497</v>
      </c>
      <c r="AG138" s="82">
        <f t="shared" si="60"/>
        <v>0</v>
      </c>
      <c r="AH138" s="80">
        <v>714779</v>
      </c>
      <c r="AI138" s="76">
        <f t="shared" si="45"/>
        <v>714779</v>
      </c>
      <c r="AJ138" s="83">
        <v>2567461.0414999998</v>
      </c>
      <c r="AK138" s="84" t="str">
        <f t="shared" si="61"/>
        <v/>
      </c>
      <c r="AL138" s="85">
        <f t="shared" si="62"/>
        <v>2635053.44</v>
      </c>
      <c r="AM138" s="86"/>
      <c r="AN138" s="87">
        <f t="shared" si="63"/>
        <v>3484113.44</v>
      </c>
      <c r="AO138" s="88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</row>
    <row r="139" spans="4:101" s="92" customFormat="1" ht="12.75" x14ac:dyDescent="0.2">
      <c r="D139" s="94">
        <v>323</v>
      </c>
      <c r="E139" s="89" t="s">
        <v>180</v>
      </c>
      <c r="F139" s="74">
        <v>45.3521</v>
      </c>
      <c r="G139" s="58">
        <f t="shared" si="46"/>
        <v>171732.98</v>
      </c>
      <c r="H139" s="58">
        <v>49.853099999999998</v>
      </c>
      <c r="I139" s="58">
        <v>14.316800000000001</v>
      </c>
      <c r="J139" s="75">
        <f t="shared" si="47"/>
        <v>0.28720000000000001</v>
      </c>
      <c r="K139" s="58">
        <f t="shared" si="48"/>
        <v>13.02512312</v>
      </c>
      <c r="L139" s="58">
        <v>6</v>
      </c>
      <c r="M139" s="58">
        <f t="shared" si="49"/>
        <v>13.03</v>
      </c>
      <c r="N139" s="58">
        <f t="shared" si="50"/>
        <v>24669.96</v>
      </c>
      <c r="O139" s="58">
        <v>6</v>
      </c>
      <c r="P139" s="58">
        <f t="shared" si="51"/>
        <v>12222.66</v>
      </c>
      <c r="Q139" s="58">
        <v>0</v>
      </c>
      <c r="R139" s="58">
        <f t="shared" si="52"/>
        <v>0</v>
      </c>
      <c r="S139" s="58">
        <v>4</v>
      </c>
      <c r="T139" s="58">
        <f t="shared" si="53"/>
        <v>2963.48</v>
      </c>
      <c r="U139" s="76">
        <f t="shared" si="43"/>
        <v>211589.08000000002</v>
      </c>
      <c r="V139" s="160">
        <v>91678</v>
      </c>
      <c r="W139" s="77">
        <f t="shared" si="54"/>
        <v>0.2873</v>
      </c>
      <c r="X139" s="58">
        <f t="shared" si="55"/>
        <v>4679.3999999999996</v>
      </c>
      <c r="Y139" s="78">
        <f t="shared" si="44"/>
        <v>4338.423462343274</v>
      </c>
      <c r="Z139" s="58">
        <v>5922566.4389553731</v>
      </c>
      <c r="AA139" s="76">
        <v>131.16470905349345</v>
      </c>
      <c r="AB139" s="79" t="str">
        <f t="shared" si="56"/>
        <v>Required</v>
      </c>
      <c r="AC139" s="155" t="str">
        <f t="shared" si="57"/>
        <v>Yes</v>
      </c>
      <c r="AD139" s="152">
        <f t="shared" si="58"/>
        <v>124380.66817139678</v>
      </c>
      <c r="AE139" s="80">
        <f t="shared" si="59"/>
        <v>216058.66817139677</v>
      </c>
      <c r="AF139" s="81">
        <v>126709</v>
      </c>
      <c r="AG139" s="82">
        <f t="shared" si="60"/>
        <v>0</v>
      </c>
      <c r="AH139" s="80">
        <v>101586</v>
      </c>
      <c r="AI139" s="76">
        <f t="shared" si="45"/>
        <v>101586</v>
      </c>
      <c r="AJ139" s="83">
        <v>210814.329</v>
      </c>
      <c r="AK139" s="84" t="str">
        <f t="shared" si="61"/>
        <v/>
      </c>
      <c r="AL139" s="85">
        <f t="shared" si="62"/>
        <v>225966.67</v>
      </c>
      <c r="AM139" s="86"/>
      <c r="AN139" s="87">
        <f t="shared" si="63"/>
        <v>317644.67</v>
      </c>
      <c r="AO139" s="88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</row>
    <row r="140" spans="4:101" s="92" customFormat="1" ht="12.75" x14ac:dyDescent="0.2">
      <c r="D140" s="94">
        <v>327</v>
      </c>
      <c r="E140" s="89" t="s">
        <v>181</v>
      </c>
      <c r="F140" s="74">
        <v>288.41740000000004</v>
      </c>
      <c r="G140" s="58">
        <f t="shared" si="46"/>
        <v>1092138.6299999999</v>
      </c>
      <c r="H140" s="58">
        <v>277.42570000000001</v>
      </c>
      <c r="I140" s="58">
        <v>27.011500000000002</v>
      </c>
      <c r="J140" s="75">
        <f t="shared" si="47"/>
        <v>9.74E-2</v>
      </c>
      <c r="K140" s="58">
        <f t="shared" si="48"/>
        <v>28.091854760000004</v>
      </c>
      <c r="L140" s="58">
        <v>24.412299999999998</v>
      </c>
      <c r="M140" s="58">
        <f t="shared" si="49"/>
        <v>28.09</v>
      </c>
      <c r="N140" s="58">
        <f t="shared" si="50"/>
        <v>53183.360000000001</v>
      </c>
      <c r="O140" s="58">
        <v>51.351599999999998</v>
      </c>
      <c r="P140" s="58">
        <f t="shared" si="51"/>
        <v>104608.86</v>
      </c>
      <c r="Q140" s="58">
        <v>2</v>
      </c>
      <c r="R140" s="58">
        <f t="shared" si="52"/>
        <v>1481.74</v>
      </c>
      <c r="S140" s="58">
        <v>1</v>
      </c>
      <c r="T140" s="58">
        <f t="shared" si="53"/>
        <v>740.87</v>
      </c>
      <c r="U140" s="76">
        <f t="shared" si="43"/>
        <v>1252153.4600000002</v>
      </c>
      <c r="V140" s="160">
        <v>484608</v>
      </c>
      <c r="W140" s="77">
        <f t="shared" si="54"/>
        <v>9.74E-2</v>
      </c>
      <c r="X140" s="58">
        <f t="shared" si="55"/>
        <v>0</v>
      </c>
      <c r="Y140" s="78">
        <f t="shared" si="44"/>
        <v>0</v>
      </c>
      <c r="Z140" s="58">
        <v>14275995.270555679</v>
      </c>
      <c r="AA140" s="76">
        <v>0</v>
      </c>
      <c r="AB140" s="79" t="str">
        <f t="shared" si="56"/>
        <v/>
      </c>
      <c r="AC140" s="155" t="str">
        <f t="shared" si="57"/>
        <v>N/A</v>
      </c>
      <c r="AD140" s="152">
        <f t="shared" si="58"/>
        <v>767545.4600000002</v>
      </c>
      <c r="AE140" s="80">
        <f t="shared" si="59"/>
        <v>1252153.4600000002</v>
      </c>
      <c r="AF140" s="81">
        <v>669784</v>
      </c>
      <c r="AG140" s="82">
        <f t="shared" si="60"/>
        <v>0</v>
      </c>
      <c r="AH140" s="80">
        <v>52744</v>
      </c>
      <c r="AI140" s="76">
        <f t="shared" si="45"/>
        <v>52744</v>
      </c>
      <c r="AJ140" s="83">
        <v>800906.38249999995</v>
      </c>
      <c r="AK140" s="84" t="str">
        <f t="shared" si="61"/>
        <v/>
      </c>
      <c r="AL140" s="85">
        <f t="shared" si="62"/>
        <v>820289.46</v>
      </c>
      <c r="AM140" s="86"/>
      <c r="AN140" s="87">
        <f t="shared" si="63"/>
        <v>1304897.46</v>
      </c>
      <c r="AO140" s="88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</row>
    <row r="141" spans="4:101" s="92" customFormat="1" ht="12.75" x14ac:dyDescent="0.2">
      <c r="D141" s="94">
        <v>329</v>
      </c>
      <c r="E141" s="89" t="s">
        <v>182</v>
      </c>
      <c r="F141" s="74">
        <v>137.51519999999999</v>
      </c>
      <c r="G141" s="58">
        <f t="shared" si="46"/>
        <v>520723.31</v>
      </c>
      <c r="H141" s="58">
        <v>139.9896</v>
      </c>
      <c r="I141" s="58">
        <v>21.413699999999999</v>
      </c>
      <c r="J141" s="75">
        <f t="shared" si="47"/>
        <v>0.153</v>
      </c>
      <c r="K141" s="58">
        <f t="shared" si="48"/>
        <v>21.039825599999997</v>
      </c>
      <c r="L141" s="58">
        <v>23.0578</v>
      </c>
      <c r="M141" s="58">
        <f t="shared" si="49"/>
        <v>23.06</v>
      </c>
      <c r="N141" s="58">
        <f t="shared" si="50"/>
        <v>43659.96</v>
      </c>
      <c r="O141" s="58">
        <v>23.1448</v>
      </c>
      <c r="P141" s="58">
        <f t="shared" si="51"/>
        <v>47148.5</v>
      </c>
      <c r="Q141" s="58">
        <v>0</v>
      </c>
      <c r="R141" s="58">
        <f t="shared" si="52"/>
        <v>0</v>
      </c>
      <c r="S141" s="58">
        <v>3</v>
      </c>
      <c r="T141" s="58">
        <f t="shared" si="53"/>
        <v>2222.61</v>
      </c>
      <c r="U141" s="76">
        <f t="shared" si="43"/>
        <v>613754.38</v>
      </c>
      <c r="V141" s="160">
        <v>272949</v>
      </c>
      <c r="W141" s="77">
        <f t="shared" si="54"/>
        <v>0.16769999999999999</v>
      </c>
      <c r="X141" s="58">
        <f t="shared" si="55"/>
        <v>4833.95</v>
      </c>
      <c r="Y141" s="78">
        <f t="shared" si="44"/>
        <v>4481.7117783891672</v>
      </c>
      <c r="Z141" s="58">
        <v>9731875.3892558981</v>
      </c>
      <c r="AA141" s="76">
        <v>0</v>
      </c>
      <c r="AB141" s="79" t="str">
        <f t="shared" si="56"/>
        <v/>
      </c>
      <c r="AC141" s="155" t="str">
        <f t="shared" si="57"/>
        <v>N/A</v>
      </c>
      <c r="AD141" s="152">
        <f t="shared" si="58"/>
        <v>345287.09177838918</v>
      </c>
      <c r="AE141" s="80">
        <f t="shared" si="59"/>
        <v>618236.09177838918</v>
      </c>
      <c r="AF141" s="81">
        <v>377247</v>
      </c>
      <c r="AG141" s="82">
        <f t="shared" si="60"/>
        <v>0</v>
      </c>
      <c r="AH141" s="80">
        <v>95306</v>
      </c>
      <c r="AI141" s="76">
        <f t="shared" si="45"/>
        <v>95306</v>
      </c>
      <c r="AJ141" s="83">
        <v>400228.62549999997</v>
      </c>
      <c r="AK141" s="84" t="str">
        <f t="shared" si="61"/>
        <v/>
      </c>
      <c r="AL141" s="85">
        <f t="shared" si="62"/>
        <v>440593.09</v>
      </c>
      <c r="AM141" s="86"/>
      <c r="AN141" s="87">
        <f t="shared" si="63"/>
        <v>713542.09</v>
      </c>
      <c r="AO141" s="88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</row>
    <row r="142" spans="4:101" s="92" customFormat="1" ht="12.75" x14ac:dyDescent="0.2">
      <c r="D142" s="94">
        <v>331</v>
      </c>
      <c r="E142" s="89" t="s">
        <v>183</v>
      </c>
      <c r="F142" s="74">
        <v>328.51170000000002</v>
      </c>
      <c r="G142" s="58">
        <f t="shared" si="46"/>
        <v>1243962.1100000001</v>
      </c>
      <c r="H142" s="58">
        <v>365.81209999999999</v>
      </c>
      <c r="I142" s="58">
        <v>25</v>
      </c>
      <c r="J142" s="75">
        <f t="shared" si="47"/>
        <v>6.83E-2</v>
      </c>
      <c r="K142" s="58">
        <f t="shared" si="48"/>
        <v>22.43734911</v>
      </c>
      <c r="L142" s="58">
        <v>23.634999999999998</v>
      </c>
      <c r="M142" s="58">
        <f t="shared" si="49"/>
        <v>23.64</v>
      </c>
      <c r="N142" s="58">
        <f t="shared" si="50"/>
        <v>44758.080000000002</v>
      </c>
      <c r="O142" s="58">
        <v>70.415700000000001</v>
      </c>
      <c r="P142" s="58">
        <f t="shared" si="51"/>
        <v>143444.53</v>
      </c>
      <c r="Q142" s="58">
        <v>6</v>
      </c>
      <c r="R142" s="58">
        <f t="shared" si="52"/>
        <v>4445.22</v>
      </c>
      <c r="S142" s="58">
        <v>2</v>
      </c>
      <c r="T142" s="58">
        <f t="shared" si="53"/>
        <v>1481.74</v>
      </c>
      <c r="U142" s="76">
        <f t="shared" si="43"/>
        <v>1438091.6800000002</v>
      </c>
      <c r="V142" s="160">
        <v>354071</v>
      </c>
      <c r="W142" s="77">
        <f t="shared" si="54"/>
        <v>7.1999999999999995E-2</v>
      </c>
      <c r="X142" s="58">
        <f t="shared" si="55"/>
        <v>0</v>
      </c>
      <c r="Y142" s="78">
        <f t="shared" si="44"/>
        <v>0</v>
      </c>
      <c r="Z142" s="58">
        <v>13032470.942138959</v>
      </c>
      <c r="AA142" s="76">
        <v>0</v>
      </c>
      <c r="AB142" s="79" t="str">
        <f t="shared" si="56"/>
        <v/>
      </c>
      <c r="AC142" s="155" t="str">
        <f t="shared" si="57"/>
        <v>N/A</v>
      </c>
      <c r="AD142" s="152">
        <f t="shared" si="58"/>
        <v>1084020.6800000002</v>
      </c>
      <c r="AE142" s="80">
        <f t="shared" si="59"/>
        <v>1438091.6800000002</v>
      </c>
      <c r="AF142" s="81">
        <v>489366</v>
      </c>
      <c r="AG142" s="82">
        <f t="shared" si="60"/>
        <v>0</v>
      </c>
      <c r="AH142" s="80">
        <v>142268</v>
      </c>
      <c r="AI142" s="76">
        <f t="shared" si="45"/>
        <v>142268</v>
      </c>
      <c r="AJ142" s="83">
        <v>1156738.43</v>
      </c>
      <c r="AK142" s="84" t="str">
        <f t="shared" si="61"/>
        <v/>
      </c>
      <c r="AL142" s="85">
        <f t="shared" si="62"/>
        <v>1226288.68</v>
      </c>
      <c r="AM142" s="86"/>
      <c r="AN142" s="87">
        <f t="shared" si="63"/>
        <v>1580359.6799999999</v>
      </c>
      <c r="AO142" s="88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</row>
    <row r="143" spans="4:101" s="92" customFormat="1" ht="12.75" x14ac:dyDescent="0.2">
      <c r="D143" s="94">
        <v>333</v>
      </c>
      <c r="E143" s="89" t="s">
        <v>184</v>
      </c>
      <c r="F143" s="74">
        <v>255.60950000000003</v>
      </c>
      <c r="G143" s="58">
        <f t="shared" si="46"/>
        <v>967906.27</v>
      </c>
      <c r="H143" s="58">
        <v>280.66469999999998</v>
      </c>
      <c r="I143" s="58">
        <v>98.417299999999997</v>
      </c>
      <c r="J143" s="75">
        <f t="shared" si="47"/>
        <v>0.35070000000000001</v>
      </c>
      <c r="K143" s="58">
        <f t="shared" si="48"/>
        <v>89.642251650000006</v>
      </c>
      <c r="L143" s="58">
        <v>78.737200000000001</v>
      </c>
      <c r="M143" s="58">
        <f t="shared" si="49"/>
        <v>89.64</v>
      </c>
      <c r="N143" s="58">
        <f t="shared" si="50"/>
        <v>169717.2</v>
      </c>
      <c r="O143" s="58">
        <v>45.575900000000004</v>
      </c>
      <c r="P143" s="58">
        <f t="shared" si="51"/>
        <v>92843.12</v>
      </c>
      <c r="Q143" s="58">
        <v>4</v>
      </c>
      <c r="R143" s="58">
        <f t="shared" si="52"/>
        <v>2963.48</v>
      </c>
      <c r="S143" s="58">
        <v>7.2712000000000003</v>
      </c>
      <c r="T143" s="58">
        <f t="shared" si="53"/>
        <v>5387.01</v>
      </c>
      <c r="U143" s="76">
        <f t="shared" si="43"/>
        <v>1238817.0799999998</v>
      </c>
      <c r="V143" s="160">
        <v>743172</v>
      </c>
      <c r="W143" s="77">
        <f t="shared" si="54"/>
        <v>0.35070000000000001</v>
      </c>
      <c r="X143" s="58">
        <f t="shared" si="55"/>
        <v>39295.94</v>
      </c>
      <c r="Y143" s="78">
        <f t="shared" si="44"/>
        <v>36432.540084376968</v>
      </c>
      <c r="Z143" s="58">
        <v>6879557.085387907</v>
      </c>
      <c r="AA143" s="76">
        <v>0</v>
      </c>
      <c r="AB143" s="79" t="str">
        <f t="shared" si="56"/>
        <v/>
      </c>
      <c r="AC143" s="155" t="str">
        <f t="shared" si="57"/>
        <v>N/A</v>
      </c>
      <c r="AD143" s="152">
        <f t="shared" si="58"/>
        <v>532077.62008437677</v>
      </c>
      <c r="AE143" s="80">
        <f t="shared" si="59"/>
        <v>1275249.6200843768</v>
      </c>
      <c r="AF143" s="81">
        <v>1027148</v>
      </c>
      <c r="AG143" s="82">
        <f t="shared" si="60"/>
        <v>0</v>
      </c>
      <c r="AH143" s="80">
        <v>307677</v>
      </c>
      <c r="AI143" s="76">
        <f t="shared" si="45"/>
        <v>307677</v>
      </c>
      <c r="AJ143" s="83">
        <v>797774.01399999997</v>
      </c>
      <c r="AK143" s="84" t="str">
        <f t="shared" si="61"/>
        <v/>
      </c>
      <c r="AL143" s="85">
        <f t="shared" si="62"/>
        <v>839754.62</v>
      </c>
      <c r="AM143" s="86"/>
      <c r="AN143" s="87">
        <f t="shared" si="63"/>
        <v>1582926.62</v>
      </c>
      <c r="AO143" s="88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</row>
    <row r="144" spans="4:101" s="92" customFormat="1" ht="12.75" x14ac:dyDescent="0.2">
      <c r="D144" s="94">
        <v>335</v>
      </c>
      <c r="E144" s="89" t="s">
        <v>185</v>
      </c>
      <c r="F144" s="74">
        <v>12024.428100000001</v>
      </c>
      <c r="G144" s="58">
        <f t="shared" si="46"/>
        <v>45532420.909999996</v>
      </c>
      <c r="H144" s="58">
        <v>12716.1705</v>
      </c>
      <c r="I144" s="58">
        <v>7531.8230000000003</v>
      </c>
      <c r="J144" s="75">
        <f t="shared" si="47"/>
        <v>0.59230000000000005</v>
      </c>
      <c r="K144" s="58">
        <f t="shared" si="48"/>
        <v>7122.0687636300008</v>
      </c>
      <c r="L144" s="58">
        <v>5907.0830999999998</v>
      </c>
      <c r="M144" s="58">
        <f t="shared" si="49"/>
        <v>7122.07</v>
      </c>
      <c r="N144" s="58">
        <f t="shared" si="50"/>
        <v>13484357.57</v>
      </c>
      <c r="O144" s="58">
        <v>2489.9810000000002</v>
      </c>
      <c r="P144" s="58">
        <f t="shared" si="51"/>
        <v>5072365.1900000004</v>
      </c>
      <c r="Q144" s="58">
        <v>1958.1885</v>
      </c>
      <c r="R144" s="58">
        <f t="shared" si="52"/>
        <v>1450763.11</v>
      </c>
      <c r="S144" s="58">
        <v>164.80459999999999</v>
      </c>
      <c r="T144" s="58">
        <f t="shared" si="53"/>
        <v>122098.78</v>
      </c>
      <c r="U144" s="76">
        <f t="shared" si="43"/>
        <v>65662005.559999995</v>
      </c>
      <c r="V144" s="160">
        <v>15458857</v>
      </c>
      <c r="W144" s="77">
        <f t="shared" si="54"/>
        <v>0.59230000000000005</v>
      </c>
      <c r="X144" s="58">
        <f t="shared" si="55"/>
        <v>4273242</v>
      </c>
      <c r="Y144" s="78">
        <f t="shared" si="44"/>
        <v>3961861.2114952123</v>
      </c>
      <c r="Z144" s="58">
        <v>1808267.7129512208</v>
      </c>
      <c r="AA144" s="76">
        <v>3880995.4000507947</v>
      </c>
      <c r="AB144" s="79" t="str">
        <f t="shared" si="56"/>
        <v>Required</v>
      </c>
      <c r="AC144" s="155" t="str">
        <f t="shared" si="57"/>
        <v>Yes</v>
      </c>
      <c r="AD144" s="152">
        <f t="shared" si="58"/>
        <v>58046005.171546005</v>
      </c>
      <c r="AE144" s="80">
        <f t="shared" si="59"/>
        <v>73504862.171546012</v>
      </c>
      <c r="AF144" s="81">
        <v>21365900</v>
      </c>
      <c r="AG144" s="82">
        <f t="shared" si="60"/>
        <v>0</v>
      </c>
      <c r="AH144" s="80">
        <v>12454439</v>
      </c>
      <c r="AI144" s="76">
        <f t="shared" si="45"/>
        <v>12454439</v>
      </c>
      <c r="AJ144" s="83">
        <v>63901835.186499998</v>
      </c>
      <c r="AK144" s="84" t="str">
        <f t="shared" si="61"/>
        <v/>
      </c>
      <c r="AL144" s="85">
        <f t="shared" si="62"/>
        <v>70500444.170000002</v>
      </c>
      <c r="AM144" s="86"/>
      <c r="AN144" s="87">
        <f t="shared" si="63"/>
        <v>85959301.170000002</v>
      </c>
      <c r="AO144" s="88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</row>
    <row r="145" spans="4:101" s="92" customFormat="1" ht="12.75" x14ac:dyDescent="0.2">
      <c r="D145" s="94">
        <v>339</v>
      </c>
      <c r="E145" s="89" t="s">
        <v>186</v>
      </c>
      <c r="F145" s="74">
        <v>212.2157</v>
      </c>
      <c r="G145" s="58">
        <f t="shared" si="46"/>
        <v>803588.7</v>
      </c>
      <c r="H145" s="58">
        <v>235.43170000000001</v>
      </c>
      <c r="I145" s="58">
        <v>100.565</v>
      </c>
      <c r="J145" s="75">
        <f t="shared" si="47"/>
        <v>0.42720000000000002</v>
      </c>
      <c r="K145" s="58">
        <f t="shared" si="48"/>
        <v>90.658547040000002</v>
      </c>
      <c r="L145" s="58">
        <v>67.541899999999998</v>
      </c>
      <c r="M145" s="58">
        <f t="shared" si="49"/>
        <v>90.66</v>
      </c>
      <c r="N145" s="58">
        <f t="shared" si="50"/>
        <v>171648.39</v>
      </c>
      <c r="O145" s="58">
        <v>40.281799999999997</v>
      </c>
      <c r="P145" s="58">
        <f t="shared" si="51"/>
        <v>82058.460000000006</v>
      </c>
      <c r="Q145" s="58">
        <v>0</v>
      </c>
      <c r="R145" s="58">
        <f t="shared" si="52"/>
        <v>0</v>
      </c>
      <c r="S145" s="58">
        <v>4</v>
      </c>
      <c r="T145" s="58">
        <f t="shared" si="53"/>
        <v>2963.48</v>
      </c>
      <c r="U145" s="76">
        <f t="shared" si="43"/>
        <v>1060259.03</v>
      </c>
      <c r="V145" s="160">
        <v>224222</v>
      </c>
      <c r="W145" s="77">
        <f t="shared" si="54"/>
        <v>0.42720000000000002</v>
      </c>
      <c r="X145" s="58">
        <f t="shared" si="55"/>
        <v>48412.44</v>
      </c>
      <c r="Y145" s="78">
        <f t="shared" si="44"/>
        <v>44884.742822858927</v>
      </c>
      <c r="Z145" s="58">
        <v>2043780.2013778733</v>
      </c>
      <c r="AA145" s="76">
        <v>46627.215302600656</v>
      </c>
      <c r="AB145" s="79" t="str">
        <f t="shared" si="56"/>
        <v>Required</v>
      </c>
      <c r="AC145" s="155" t="str">
        <f t="shared" si="57"/>
        <v>Yes</v>
      </c>
      <c r="AD145" s="152">
        <f t="shared" si="58"/>
        <v>927548.98812545964</v>
      </c>
      <c r="AE145" s="80">
        <f t="shared" si="59"/>
        <v>1151770.9881254598</v>
      </c>
      <c r="AF145" s="81">
        <v>309900</v>
      </c>
      <c r="AG145" s="82">
        <f t="shared" si="60"/>
        <v>0</v>
      </c>
      <c r="AH145" s="80">
        <v>550103</v>
      </c>
      <c r="AI145" s="76">
        <f t="shared" si="45"/>
        <v>550103</v>
      </c>
      <c r="AJ145" s="83">
        <v>1364190.6140000001</v>
      </c>
      <c r="AK145" s="84" t="str">
        <f t="shared" si="61"/>
        <v/>
      </c>
      <c r="AL145" s="85">
        <f t="shared" si="62"/>
        <v>1477651.99</v>
      </c>
      <c r="AM145" s="86"/>
      <c r="AN145" s="87">
        <f t="shared" si="63"/>
        <v>1701873.99</v>
      </c>
      <c r="AO145" s="88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</row>
    <row r="146" spans="4:101" s="92" customFormat="1" ht="12.75" x14ac:dyDescent="0.2">
      <c r="D146" s="94">
        <v>341</v>
      </c>
      <c r="E146" s="89" t="s">
        <v>187</v>
      </c>
      <c r="F146" s="74">
        <v>74.809100000000001</v>
      </c>
      <c r="G146" s="58">
        <f t="shared" si="46"/>
        <v>283276.63</v>
      </c>
      <c r="H146" s="58">
        <v>80.610900000000001</v>
      </c>
      <c r="I146" s="58">
        <v>33.327500000000001</v>
      </c>
      <c r="J146" s="75">
        <f t="shared" si="47"/>
        <v>0.41339999999999999</v>
      </c>
      <c r="K146" s="58">
        <f t="shared" si="48"/>
        <v>30.92608194</v>
      </c>
      <c r="L146" s="58">
        <v>19.0779</v>
      </c>
      <c r="M146" s="58">
        <f t="shared" si="49"/>
        <v>30.93</v>
      </c>
      <c r="N146" s="58">
        <f t="shared" si="50"/>
        <v>58560.39</v>
      </c>
      <c r="O146" s="58">
        <v>18.149999999999999</v>
      </c>
      <c r="P146" s="58">
        <f t="shared" si="51"/>
        <v>36973.550000000003</v>
      </c>
      <c r="Q146" s="58">
        <v>0</v>
      </c>
      <c r="R146" s="58">
        <f t="shared" si="52"/>
        <v>0</v>
      </c>
      <c r="S146" s="58">
        <v>2</v>
      </c>
      <c r="T146" s="58">
        <f t="shared" si="53"/>
        <v>1481.74</v>
      </c>
      <c r="U146" s="76">
        <f t="shared" si="43"/>
        <v>380292.31</v>
      </c>
      <c r="V146" s="160">
        <v>92219</v>
      </c>
      <c r="W146" s="77">
        <f t="shared" si="54"/>
        <v>0.41349999999999998</v>
      </c>
      <c r="X146" s="58">
        <f t="shared" si="55"/>
        <v>15986.94</v>
      </c>
      <c r="Y146" s="78">
        <f t="shared" si="44"/>
        <v>14822.010425925158</v>
      </c>
      <c r="Z146" s="58">
        <v>2479081.2895478271</v>
      </c>
      <c r="AA146" s="76">
        <v>14157.262042857141</v>
      </c>
      <c r="AB146" s="79" t="str">
        <f t="shared" si="56"/>
        <v>Required</v>
      </c>
      <c r="AC146" s="155" t="str">
        <f t="shared" si="57"/>
        <v>Yes</v>
      </c>
      <c r="AD146" s="152">
        <f t="shared" si="58"/>
        <v>317052.58246878226</v>
      </c>
      <c r="AE146" s="80">
        <f t="shared" si="59"/>
        <v>409271.58246878226</v>
      </c>
      <c r="AF146" s="81">
        <v>127458</v>
      </c>
      <c r="AG146" s="82">
        <f t="shared" si="60"/>
        <v>0</v>
      </c>
      <c r="AH146" s="80">
        <v>368990</v>
      </c>
      <c r="AI146" s="76">
        <f t="shared" si="45"/>
        <v>368990</v>
      </c>
      <c r="AJ146" s="83">
        <v>630224.19550000003</v>
      </c>
      <c r="AK146" s="84" t="str">
        <f t="shared" si="61"/>
        <v/>
      </c>
      <c r="AL146" s="85">
        <f t="shared" si="62"/>
        <v>686042.58</v>
      </c>
      <c r="AM146" s="86"/>
      <c r="AN146" s="87">
        <f t="shared" si="63"/>
        <v>778261.58</v>
      </c>
      <c r="AO146" s="88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</row>
    <row r="147" spans="4:101" s="92" customFormat="1" ht="12.75" x14ac:dyDescent="0.2">
      <c r="D147" s="94">
        <v>344</v>
      </c>
      <c r="E147" s="89" t="s">
        <v>188</v>
      </c>
      <c r="F147" s="74">
        <v>0</v>
      </c>
      <c r="G147" s="58">
        <f t="shared" si="46"/>
        <v>0</v>
      </c>
      <c r="H147" s="58">
        <v>0</v>
      </c>
      <c r="I147" s="58">
        <v>0</v>
      </c>
      <c r="J147" s="75">
        <v>0</v>
      </c>
      <c r="K147" s="58">
        <f t="shared" si="48"/>
        <v>0</v>
      </c>
      <c r="L147" s="58">
        <v>0</v>
      </c>
      <c r="M147" s="58">
        <f t="shared" si="49"/>
        <v>0</v>
      </c>
      <c r="N147" s="58">
        <f t="shared" si="50"/>
        <v>0</v>
      </c>
      <c r="O147" s="58">
        <v>0</v>
      </c>
      <c r="P147" s="58">
        <f t="shared" si="51"/>
        <v>0</v>
      </c>
      <c r="Q147" s="58">
        <v>0</v>
      </c>
      <c r="R147" s="58">
        <f t="shared" si="52"/>
        <v>0</v>
      </c>
      <c r="S147" s="58">
        <v>0</v>
      </c>
      <c r="T147" s="58">
        <f t="shared" si="53"/>
        <v>0</v>
      </c>
      <c r="U147" s="76">
        <f t="shared" si="43"/>
        <v>0</v>
      </c>
      <c r="V147" s="160">
        <v>0</v>
      </c>
      <c r="W147" s="77">
        <f t="shared" si="54"/>
        <v>0</v>
      </c>
      <c r="X147" s="58">
        <f t="shared" si="55"/>
        <v>0</v>
      </c>
      <c r="Y147" s="78">
        <f t="shared" si="44"/>
        <v>0</v>
      </c>
      <c r="Z147" s="58">
        <v>0</v>
      </c>
      <c r="AA147" s="76"/>
      <c r="AB147" s="86" t="str">
        <f t="shared" si="56"/>
        <v/>
      </c>
      <c r="AC147" s="155" t="str">
        <f t="shared" si="57"/>
        <v>N/A</v>
      </c>
      <c r="AD147" s="152">
        <f t="shared" si="58"/>
        <v>0</v>
      </c>
      <c r="AE147" s="80">
        <f t="shared" si="59"/>
        <v>0</v>
      </c>
      <c r="AF147" s="81">
        <v>0</v>
      </c>
      <c r="AG147" s="82">
        <f t="shared" si="60"/>
        <v>0</v>
      </c>
      <c r="AH147" s="80">
        <v>0</v>
      </c>
      <c r="AI147" s="76">
        <f t="shared" si="45"/>
        <v>0</v>
      </c>
      <c r="AJ147" s="83">
        <v>0</v>
      </c>
      <c r="AK147" s="84" t="str">
        <f t="shared" si="61"/>
        <v/>
      </c>
      <c r="AL147" s="85">
        <f t="shared" si="62"/>
        <v>0</v>
      </c>
      <c r="AM147" s="86"/>
      <c r="AN147" s="87">
        <f t="shared" si="63"/>
        <v>0</v>
      </c>
      <c r="AO147" s="88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</row>
    <row r="148" spans="4:101" s="92" customFormat="1" ht="12.75" x14ac:dyDescent="0.2">
      <c r="D148" s="94">
        <v>345</v>
      </c>
      <c r="E148" s="89" t="s">
        <v>189</v>
      </c>
      <c r="F148" s="74">
        <v>148.1865</v>
      </c>
      <c r="G148" s="58">
        <f t="shared" si="46"/>
        <v>561131.89</v>
      </c>
      <c r="H148" s="58">
        <v>146.4179</v>
      </c>
      <c r="I148" s="58">
        <v>17.448999999999998</v>
      </c>
      <c r="J148" s="75">
        <f t="shared" si="47"/>
        <v>0.1192</v>
      </c>
      <c r="K148" s="58">
        <f t="shared" si="48"/>
        <v>17.663830799999999</v>
      </c>
      <c r="L148" s="58">
        <v>11.176600000000001</v>
      </c>
      <c r="M148" s="58">
        <f t="shared" si="49"/>
        <v>17.66</v>
      </c>
      <c r="N148" s="58">
        <f t="shared" si="50"/>
        <v>33436.03</v>
      </c>
      <c r="O148" s="58">
        <v>14.600899999999999</v>
      </c>
      <c r="P148" s="58">
        <f t="shared" si="51"/>
        <v>29743.64</v>
      </c>
      <c r="Q148" s="58">
        <v>0.99439999999999995</v>
      </c>
      <c r="R148" s="58">
        <f t="shared" si="52"/>
        <v>736.72</v>
      </c>
      <c r="S148" s="58">
        <v>3</v>
      </c>
      <c r="T148" s="58">
        <f t="shared" si="53"/>
        <v>2222.61</v>
      </c>
      <c r="U148" s="76">
        <f t="shared" si="43"/>
        <v>627270.89</v>
      </c>
      <c r="V148" s="160">
        <v>247556</v>
      </c>
      <c r="W148" s="77">
        <f t="shared" si="54"/>
        <v>0.1192</v>
      </c>
      <c r="X148" s="58">
        <f t="shared" si="55"/>
        <v>0</v>
      </c>
      <c r="Y148" s="78">
        <f t="shared" si="44"/>
        <v>0</v>
      </c>
      <c r="Z148" s="58">
        <v>11733526.934585957</v>
      </c>
      <c r="AA148" s="76">
        <v>0</v>
      </c>
      <c r="AB148" s="79" t="str">
        <f t="shared" si="56"/>
        <v/>
      </c>
      <c r="AC148" s="155" t="str">
        <f t="shared" si="57"/>
        <v>N/A</v>
      </c>
      <c r="AD148" s="152">
        <f t="shared" si="58"/>
        <v>379714.89</v>
      </c>
      <c r="AE148" s="80">
        <f t="shared" si="59"/>
        <v>627270.89</v>
      </c>
      <c r="AF148" s="81">
        <v>342151</v>
      </c>
      <c r="AG148" s="82">
        <f t="shared" si="60"/>
        <v>0</v>
      </c>
      <c r="AH148" s="80">
        <v>53895</v>
      </c>
      <c r="AI148" s="76">
        <f t="shared" si="45"/>
        <v>53895</v>
      </c>
      <c r="AJ148" s="83">
        <v>438559.13049999997</v>
      </c>
      <c r="AK148" s="84">
        <f t="shared" si="61"/>
        <v>4949.2404999999562</v>
      </c>
      <c r="AL148" s="85">
        <f t="shared" si="62"/>
        <v>438559.13</v>
      </c>
      <c r="AM148" s="86"/>
      <c r="AN148" s="87">
        <f t="shared" si="63"/>
        <v>686115.13</v>
      </c>
      <c r="AO148" s="88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</row>
    <row r="149" spans="4:101" s="92" customFormat="1" ht="12.75" x14ac:dyDescent="0.2">
      <c r="D149" s="94">
        <v>347</v>
      </c>
      <c r="E149" s="89" t="s">
        <v>190</v>
      </c>
      <c r="F149" s="74">
        <v>688.16469999999993</v>
      </c>
      <c r="G149" s="58">
        <f t="shared" si="46"/>
        <v>2605845.7400000002</v>
      </c>
      <c r="H149" s="58">
        <v>737.62840000000006</v>
      </c>
      <c r="I149" s="58">
        <v>256.41890000000001</v>
      </c>
      <c r="J149" s="75">
        <f t="shared" si="47"/>
        <v>0.34760000000000002</v>
      </c>
      <c r="K149" s="58">
        <f t="shared" si="48"/>
        <v>239.20604971999998</v>
      </c>
      <c r="L149" s="58">
        <v>198.4588</v>
      </c>
      <c r="M149" s="58">
        <f t="shared" si="49"/>
        <v>239.21</v>
      </c>
      <c r="N149" s="58">
        <f t="shared" si="50"/>
        <v>452901.08</v>
      </c>
      <c r="O149" s="58">
        <v>136.57150000000001</v>
      </c>
      <c r="P149" s="58">
        <f t="shared" si="51"/>
        <v>278211.17</v>
      </c>
      <c r="Q149" s="58">
        <v>4.1932</v>
      </c>
      <c r="R149" s="58">
        <f t="shared" si="52"/>
        <v>3106.62</v>
      </c>
      <c r="S149" s="58">
        <v>16.891999999999999</v>
      </c>
      <c r="T149" s="58">
        <f t="shared" si="53"/>
        <v>12514.78</v>
      </c>
      <c r="U149" s="76">
        <f t="shared" si="43"/>
        <v>3352579.39</v>
      </c>
      <c r="V149" s="160">
        <v>2991547</v>
      </c>
      <c r="W149" s="77">
        <f t="shared" si="54"/>
        <v>0.34760000000000002</v>
      </c>
      <c r="X149" s="58">
        <f t="shared" si="55"/>
        <v>103936.75</v>
      </c>
      <c r="Y149" s="78">
        <f t="shared" si="44"/>
        <v>96363.130914157213</v>
      </c>
      <c r="Z149" s="58">
        <v>10180946.299714938</v>
      </c>
      <c r="AA149" s="76">
        <v>0</v>
      </c>
      <c r="AB149" s="79" t="str">
        <f t="shared" si="56"/>
        <v/>
      </c>
      <c r="AC149" s="155" t="str">
        <f t="shared" si="57"/>
        <v>N/A</v>
      </c>
      <c r="AD149" s="152">
        <f t="shared" si="58"/>
        <v>457395.52091415733</v>
      </c>
      <c r="AE149" s="80">
        <f t="shared" si="59"/>
        <v>3448942.5209141574</v>
      </c>
      <c r="AF149" s="81">
        <v>4134658</v>
      </c>
      <c r="AG149" s="82">
        <f t="shared" si="60"/>
        <v>685715.47908584261</v>
      </c>
      <c r="AH149" s="80">
        <v>248981</v>
      </c>
      <c r="AI149" s="76">
        <f t="shared" si="45"/>
        <v>248981</v>
      </c>
      <c r="AJ149" s="83">
        <v>1322487.3999999999</v>
      </c>
      <c r="AK149" s="84" t="str">
        <f t="shared" si="61"/>
        <v/>
      </c>
      <c r="AL149" s="85">
        <f t="shared" si="62"/>
        <v>1392092</v>
      </c>
      <c r="AM149" s="86"/>
      <c r="AN149" s="87">
        <f t="shared" si="63"/>
        <v>4383639</v>
      </c>
      <c r="AO149" s="88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</row>
    <row r="150" spans="4:101" s="92" customFormat="1" ht="12.75" x14ac:dyDescent="0.2">
      <c r="D150" s="94">
        <v>351</v>
      </c>
      <c r="E150" s="89" t="s">
        <v>191</v>
      </c>
      <c r="F150" s="74">
        <v>3499.7912999999999</v>
      </c>
      <c r="G150" s="58">
        <f t="shared" si="46"/>
        <v>13252519.720000001</v>
      </c>
      <c r="H150" s="58">
        <v>3669.1349999999998</v>
      </c>
      <c r="I150" s="58">
        <v>376.05169999999998</v>
      </c>
      <c r="J150" s="75">
        <f t="shared" si="47"/>
        <v>0.10249999999999999</v>
      </c>
      <c r="K150" s="58">
        <f t="shared" si="48"/>
        <v>358.72860824999998</v>
      </c>
      <c r="L150" s="58">
        <v>278.8347</v>
      </c>
      <c r="M150" s="58">
        <f t="shared" si="49"/>
        <v>358.73</v>
      </c>
      <c r="N150" s="58">
        <f t="shared" si="50"/>
        <v>679190.68</v>
      </c>
      <c r="O150" s="58">
        <v>706.89139999999998</v>
      </c>
      <c r="P150" s="58">
        <f t="shared" si="51"/>
        <v>1440015.54</v>
      </c>
      <c r="Q150" s="58">
        <v>75.222200000000001</v>
      </c>
      <c r="R150" s="58">
        <f t="shared" si="52"/>
        <v>55729.87</v>
      </c>
      <c r="S150" s="58">
        <v>65.191000000000003</v>
      </c>
      <c r="T150" s="58">
        <f t="shared" si="53"/>
        <v>48298.06</v>
      </c>
      <c r="U150" s="76">
        <f t="shared" si="43"/>
        <v>15475753.870000001</v>
      </c>
      <c r="V150" s="160">
        <v>5381547</v>
      </c>
      <c r="W150" s="77">
        <f t="shared" si="54"/>
        <v>0.10249999999999999</v>
      </c>
      <c r="X150" s="58">
        <f t="shared" si="55"/>
        <v>0</v>
      </c>
      <c r="Y150" s="78">
        <f t="shared" si="44"/>
        <v>0</v>
      </c>
      <c r="Z150" s="58">
        <v>12715453.296615392</v>
      </c>
      <c r="AA150" s="76">
        <v>0</v>
      </c>
      <c r="AB150" s="79" t="str">
        <f t="shared" si="56"/>
        <v/>
      </c>
      <c r="AC150" s="155" t="str">
        <f t="shared" si="57"/>
        <v>N/A</v>
      </c>
      <c r="AD150" s="152">
        <f t="shared" si="58"/>
        <v>10094206.870000001</v>
      </c>
      <c r="AE150" s="80">
        <f t="shared" si="59"/>
        <v>15475753.870000001</v>
      </c>
      <c r="AF150" s="81">
        <v>7437911</v>
      </c>
      <c r="AG150" s="82">
        <f t="shared" si="60"/>
        <v>0</v>
      </c>
      <c r="AH150" s="80">
        <v>531304</v>
      </c>
      <c r="AI150" s="76">
        <f t="shared" si="45"/>
        <v>531304</v>
      </c>
      <c r="AJ150" s="83">
        <v>10023543.2995</v>
      </c>
      <c r="AK150" s="84" t="str">
        <f t="shared" si="61"/>
        <v/>
      </c>
      <c r="AL150" s="85">
        <f t="shared" si="62"/>
        <v>10625510.869999999</v>
      </c>
      <c r="AM150" s="86"/>
      <c r="AN150" s="87">
        <f t="shared" si="63"/>
        <v>16007057.869999999</v>
      </c>
      <c r="AO150" s="88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</row>
    <row r="151" spans="4:101" s="92" customFormat="1" ht="12.75" x14ac:dyDescent="0.2">
      <c r="D151" s="94">
        <v>353</v>
      </c>
      <c r="E151" s="89" t="s">
        <v>192</v>
      </c>
      <c r="F151" s="74">
        <v>251.8014</v>
      </c>
      <c r="G151" s="58">
        <f t="shared" si="46"/>
        <v>953486.29</v>
      </c>
      <c r="H151" s="58">
        <v>255.5411</v>
      </c>
      <c r="I151" s="58">
        <v>102.19120000000001</v>
      </c>
      <c r="J151" s="75">
        <f t="shared" si="47"/>
        <v>0.39989999999999998</v>
      </c>
      <c r="K151" s="58">
        <f t="shared" si="48"/>
        <v>100.69537985999999</v>
      </c>
      <c r="L151" s="58">
        <v>61.1967</v>
      </c>
      <c r="M151" s="58">
        <f t="shared" si="49"/>
        <v>100.7</v>
      </c>
      <c r="N151" s="58">
        <f t="shared" si="50"/>
        <v>190657.32</v>
      </c>
      <c r="O151" s="58">
        <v>46.744500000000002</v>
      </c>
      <c r="P151" s="58">
        <f t="shared" si="51"/>
        <v>95223.69</v>
      </c>
      <c r="Q151" s="58">
        <v>0</v>
      </c>
      <c r="R151" s="58">
        <f t="shared" si="52"/>
        <v>0</v>
      </c>
      <c r="S151" s="58">
        <v>4.5</v>
      </c>
      <c r="T151" s="58">
        <f t="shared" si="53"/>
        <v>3333.92</v>
      </c>
      <c r="U151" s="76">
        <f t="shared" si="43"/>
        <v>1242701.22</v>
      </c>
      <c r="V151" s="160">
        <v>277423</v>
      </c>
      <c r="W151" s="77">
        <f t="shared" si="54"/>
        <v>0.39989999999999998</v>
      </c>
      <c r="X151" s="58">
        <f t="shared" si="55"/>
        <v>50337.41</v>
      </c>
      <c r="Y151" s="78">
        <f t="shared" si="44"/>
        <v>46669.444924048585</v>
      </c>
      <c r="Z151" s="58">
        <v>2306376.8981455411</v>
      </c>
      <c r="AA151" s="76">
        <v>48353.220026376723</v>
      </c>
      <c r="AB151" s="79" t="str">
        <f t="shared" si="56"/>
        <v>Required</v>
      </c>
      <c r="AC151" s="155" t="str">
        <f t="shared" si="57"/>
        <v>Yes</v>
      </c>
      <c r="AD151" s="152">
        <f t="shared" si="58"/>
        <v>1060300.8849504252</v>
      </c>
      <c r="AE151" s="80">
        <f t="shared" si="59"/>
        <v>1337723.8849504252</v>
      </c>
      <c r="AF151" s="81">
        <v>383430</v>
      </c>
      <c r="AG151" s="82">
        <f t="shared" si="60"/>
        <v>0</v>
      </c>
      <c r="AH151" s="80">
        <v>579583</v>
      </c>
      <c r="AI151" s="76">
        <f t="shared" si="45"/>
        <v>579583</v>
      </c>
      <c r="AJ151" s="83">
        <v>1498736.6154999998</v>
      </c>
      <c r="AK151" s="84" t="str">
        <f t="shared" si="61"/>
        <v/>
      </c>
      <c r="AL151" s="85">
        <f t="shared" si="62"/>
        <v>1639883.88</v>
      </c>
      <c r="AM151" s="86"/>
      <c r="AN151" s="87">
        <f t="shared" si="63"/>
        <v>1917306.8799999999</v>
      </c>
      <c r="AO151" s="88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</row>
    <row r="152" spans="4:101" s="92" customFormat="1" ht="12.75" x14ac:dyDescent="0.2">
      <c r="D152" s="94">
        <v>355</v>
      </c>
      <c r="E152" s="89" t="s">
        <v>193</v>
      </c>
      <c r="F152" s="74">
        <v>155.70160000000001</v>
      </c>
      <c r="G152" s="58">
        <f t="shared" si="46"/>
        <v>589589.02</v>
      </c>
      <c r="H152" s="58">
        <v>176.58279999999999</v>
      </c>
      <c r="I152" s="58">
        <v>68.216499999999996</v>
      </c>
      <c r="J152" s="75">
        <f t="shared" si="47"/>
        <v>0.38629999999999998</v>
      </c>
      <c r="K152" s="58">
        <f t="shared" si="48"/>
        <v>60.147528080000001</v>
      </c>
      <c r="L152" s="58">
        <v>49.273800000000001</v>
      </c>
      <c r="M152" s="58">
        <f t="shared" si="49"/>
        <v>60.15</v>
      </c>
      <c r="N152" s="58">
        <f t="shared" si="50"/>
        <v>113883.2</v>
      </c>
      <c r="O152" s="58">
        <v>23.241399999999999</v>
      </c>
      <c r="P152" s="58">
        <f t="shared" si="51"/>
        <v>47345.29</v>
      </c>
      <c r="Q152" s="58">
        <v>0</v>
      </c>
      <c r="R152" s="58">
        <f t="shared" si="52"/>
        <v>0</v>
      </c>
      <c r="S152" s="58">
        <v>3</v>
      </c>
      <c r="T152" s="58">
        <f t="shared" si="53"/>
        <v>2222.61</v>
      </c>
      <c r="U152" s="76">
        <f t="shared" si="43"/>
        <v>753040.12</v>
      </c>
      <c r="V152" s="160">
        <v>154223</v>
      </c>
      <c r="W152" s="77">
        <f t="shared" si="54"/>
        <v>0.38629999999999998</v>
      </c>
      <c r="X152" s="58">
        <f t="shared" si="55"/>
        <v>29044.93</v>
      </c>
      <c r="Y152" s="78">
        <f t="shared" si="44"/>
        <v>26928.496340154299</v>
      </c>
      <c r="Z152" s="58">
        <v>2429909.55352931</v>
      </c>
      <c r="AA152" s="76">
        <v>27916.322246177559</v>
      </c>
      <c r="AB152" s="79" t="str">
        <f t="shared" si="56"/>
        <v>Required</v>
      </c>
      <c r="AC152" s="155" t="str">
        <f t="shared" si="57"/>
        <v>Yes</v>
      </c>
      <c r="AD152" s="152">
        <f t="shared" si="58"/>
        <v>653661.9385863319</v>
      </c>
      <c r="AE152" s="80">
        <f t="shared" si="59"/>
        <v>807884.9385863319</v>
      </c>
      <c r="AF152" s="81">
        <v>213154</v>
      </c>
      <c r="AG152" s="82">
        <f t="shared" si="60"/>
        <v>0</v>
      </c>
      <c r="AH152" s="80">
        <v>627508</v>
      </c>
      <c r="AI152" s="76">
        <f t="shared" si="45"/>
        <v>627508</v>
      </c>
      <c r="AJ152" s="83">
        <v>1152030.8759999999</v>
      </c>
      <c r="AK152" s="84" t="str">
        <f t="shared" si="61"/>
        <v/>
      </c>
      <c r="AL152" s="85">
        <f t="shared" si="62"/>
        <v>1281169.94</v>
      </c>
      <c r="AM152" s="86"/>
      <c r="AN152" s="87">
        <f t="shared" si="63"/>
        <v>1435392.94</v>
      </c>
      <c r="AO152" s="88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</row>
    <row r="153" spans="4:101" s="92" customFormat="1" ht="12.75" x14ac:dyDescent="0.2">
      <c r="D153" s="94">
        <v>357</v>
      </c>
      <c r="E153" s="89" t="s">
        <v>194</v>
      </c>
      <c r="F153" s="74">
        <v>2044.9977999999999</v>
      </c>
      <c r="G153" s="58">
        <f t="shared" si="46"/>
        <v>7743711.3700000001</v>
      </c>
      <c r="H153" s="58">
        <v>2184.1822999999999</v>
      </c>
      <c r="I153" s="58">
        <v>373.57649999999995</v>
      </c>
      <c r="J153" s="75">
        <f t="shared" si="47"/>
        <v>0.17100000000000001</v>
      </c>
      <c r="K153" s="58">
        <f t="shared" si="48"/>
        <v>349.69462379999999</v>
      </c>
      <c r="L153" s="58">
        <v>360.5505</v>
      </c>
      <c r="M153" s="58">
        <f t="shared" si="49"/>
        <v>360.55</v>
      </c>
      <c r="N153" s="58">
        <f t="shared" si="50"/>
        <v>682636.53</v>
      </c>
      <c r="O153" s="58">
        <v>386.25450000000001</v>
      </c>
      <c r="P153" s="58">
        <f t="shared" si="51"/>
        <v>786842.9</v>
      </c>
      <c r="Q153" s="58">
        <v>38.503299999999996</v>
      </c>
      <c r="R153" s="58">
        <f t="shared" si="52"/>
        <v>28525.94</v>
      </c>
      <c r="S153" s="58">
        <v>46.097700000000003</v>
      </c>
      <c r="T153" s="58">
        <f t="shared" si="53"/>
        <v>34152.400000000001</v>
      </c>
      <c r="U153" s="76">
        <f t="shared" si="43"/>
        <v>9275869.1400000006</v>
      </c>
      <c r="V153" s="160">
        <v>2270186</v>
      </c>
      <c r="W153" s="77">
        <f t="shared" si="54"/>
        <v>0.17630000000000001</v>
      </c>
      <c r="X153" s="58">
        <f t="shared" si="55"/>
        <v>79456.210000000006</v>
      </c>
      <c r="Y153" s="78">
        <f t="shared" si="44"/>
        <v>73666.428536323947</v>
      </c>
      <c r="Z153" s="58">
        <v>5233039.119935682</v>
      </c>
      <c r="AA153" s="76">
        <v>35948.606889934672</v>
      </c>
      <c r="AB153" s="79" t="str">
        <f t="shared" si="56"/>
        <v>Required</v>
      </c>
      <c r="AC153" s="155" t="str">
        <f t="shared" si="57"/>
        <v>Yes</v>
      </c>
      <c r="AD153" s="152">
        <f t="shared" si="58"/>
        <v>7115298.1754262587</v>
      </c>
      <c r="AE153" s="80">
        <f t="shared" si="59"/>
        <v>9385484.1754262596</v>
      </c>
      <c r="AF153" s="81">
        <v>3137656</v>
      </c>
      <c r="AG153" s="82">
        <f t="shared" si="60"/>
        <v>0</v>
      </c>
      <c r="AH153" s="80">
        <v>1100484</v>
      </c>
      <c r="AI153" s="76">
        <f t="shared" si="45"/>
        <v>1100484</v>
      </c>
      <c r="AJ153" s="83">
        <v>7776336.1214999994</v>
      </c>
      <c r="AK153" s="84" t="str">
        <f t="shared" si="61"/>
        <v/>
      </c>
      <c r="AL153" s="85">
        <f t="shared" si="62"/>
        <v>8215782.1799999997</v>
      </c>
      <c r="AM153" s="86"/>
      <c r="AN153" s="87">
        <f t="shared" si="63"/>
        <v>10485968.18</v>
      </c>
      <c r="AO153" s="88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</row>
    <row r="154" spans="4:101" s="92" customFormat="1" ht="12.75" x14ac:dyDescent="0.2">
      <c r="D154" s="94">
        <v>358</v>
      </c>
      <c r="E154" s="89" t="s">
        <v>195</v>
      </c>
      <c r="F154" s="74">
        <v>3</v>
      </c>
      <c r="G154" s="58">
        <f t="shared" si="46"/>
        <v>11359.98</v>
      </c>
      <c r="H154" s="58">
        <v>4</v>
      </c>
      <c r="I154" s="58">
        <v>1</v>
      </c>
      <c r="J154" s="75">
        <f t="shared" si="47"/>
        <v>0.25</v>
      </c>
      <c r="K154" s="58">
        <f t="shared" si="48"/>
        <v>0.75</v>
      </c>
      <c r="L154" s="58">
        <v>0</v>
      </c>
      <c r="M154" s="58">
        <f t="shared" si="49"/>
        <v>0.75</v>
      </c>
      <c r="N154" s="58">
        <f t="shared" si="50"/>
        <v>1419.99</v>
      </c>
      <c r="O154" s="58">
        <v>0</v>
      </c>
      <c r="P154" s="58">
        <f t="shared" si="51"/>
        <v>0</v>
      </c>
      <c r="Q154" s="58">
        <v>0</v>
      </c>
      <c r="R154" s="58">
        <f t="shared" si="52"/>
        <v>0</v>
      </c>
      <c r="S154" s="58">
        <v>0</v>
      </c>
      <c r="T154" s="58">
        <f t="shared" si="53"/>
        <v>0</v>
      </c>
      <c r="U154" s="76">
        <f t="shared" si="43"/>
        <v>12779.97</v>
      </c>
      <c r="V154" s="160">
        <v>11787</v>
      </c>
      <c r="W154" s="77">
        <f t="shared" si="54"/>
        <v>0.25</v>
      </c>
      <c r="X154" s="58">
        <f t="shared" si="55"/>
        <v>234.38</v>
      </c>
      <c r="Y154" s="78">
        <f t="shared" si="44"/>
        <v>217.30129741078269</v>
      </c>
      <c r="Z154" s="58">
        <v>125647556.62901147</v>
      </c>
      <c r="AA154" s="76"/>
      <c r="AB154" s="86" t="str">
        <f t="shared" si="56"/>
        <v/>
      </c>
      <c r="AC154" s="155" t="str">
        <f t="shared" si="57"/>
        <v>N/A</v>
      </c>
      <c r="AD154" s="152">
        <f t="shared" si="58"/>
        <v>1210.2712974107822</v>
      </c>
      <c r="AE154" s="80">
        <f t="shared" si="59"/>
        <v>12997.271297410782</v>
      </c>
      <c r="AF154" s="81">
        <v>16290</v>
      </c>
      <c r="AG154" s="82">
        <f t="shared" si="60"/>
        <v>3292.7287025892183</v>
      </c>
      <c r="AH154" s="80">
        <v>0</v>
      </c>
      <c r="AI154" s="76">
        <f t="shared" si="45"/>
        <v>0</v>
      </c>
      <c r="AJ154" s="83">
        <v>4278.1824999999999</v>
      </c>
      <c r="AK154" s="84" t="str">
        <f t="shared" si="61"/>
        <v/>
      </c>
      <c r="AL154" s="85">
        <f t="shared" si="62"/>
        <v>4503</v>
      </c>
      <c r="AM154" s="86"/>
      <c r="AN154" s="87">
        <f t="shared" si="63"/>
        <v>16290</v>
      </c>
      <c r="AO154" s="88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</row>
    <row r="155" spans="4:101" s="92" customFormat="1" ht="12.75" x14ac:dyDescent="0.2">
      <c r="D155" s="94">
        <v>359</v>
      </c>
      <c r="E155" s="89" t="s">
        <v>196</v>
      </c>
      <c r="F155" s="74">
        <v>493.39279999999997</v>
      </c>
      <c r="G155" s="58">
        <f t="shared" si="46"/>
        <v>1868310.78</v>
      </c>
      <c r="H155" s="58">
        <v>486.1277</v>
      </c>
      <c r="I155" s="58">
        <v>174.35990000000001</v>
      </c>
      <c r="J155" s="75">
        <f t="shared" si="47"/>
        <v>0.35870000000000002</v>
      </c>
      <c r="K155" s="58">
        <f t="shared" si="48"/>
        <v>176.97999736</v>
      </c>
      <c r="L155" s="58">
        <v>130.24860000000001</v>
      </c>
      <c r="M155" s="58">
        <f t="shared" si="49"/>
        <v>176.98</v>
      </c>
      <c r="N155" s="58">
        <f t="shared" si="50"/>
        <v>335079.77</v>
      </c>
      <c r="O155" s="58">
        <v>118.3625</v>
      </c>
      <c r="P155" s="58">
        <f t="shared" si="51"/>
        <v>241117.43</v>
      </c>
      <c r="Q155" s="58">
        <v>2</v>
      </c>
      <c r="R155" s="58">
        <f t="shared" si="52"/>
        <v>1481.74</v>
      </c>
      <c r="S155" s="58">
        <v>13</v>
      </c>
      <c r="T155" s="58">
        <f t="shared" si="53"/>
        <v>9631.31</v>
      </c>
      <c r="U155" s="76">
        <f t="shared" si="43"/>
        <v>2455621.0300000003</v>
      </c>
      <c r="V155" s="160">
        <v>628151</v>
      </c>
      <c r="W155" s="77">
        <f t="shared" si="54"/>
        <v>0.35870000000000002</v>
      </c>
      <c r="X155" s="58">
        <f t="shared" si="55"/>
        <v>79353.41</v>
      </c>
      <c r="Y155" s="78">
        <f t="shared" si="44"/>
        <v>73571.119323192164</v>
      </c>
      <c r="Z155" s="58">
        <v>3004603.0414826819</v>
      </c>
      <c r="AA155" s="76">
        <v>68916.295983391334</v>
      </c>
      <c r="AB155" s="79" t="str">
        <f t="shared" si="56"/>
        <v>Required</v>
      </c>
      <c r="AC155" s="155" t="str">
        <f t="shared" si="57"/>
        <v>Yes</v>
      </c>
      <c r="AD155" s="152">
        <f t="shared" si="58"/>
        <v>1969957.4453065838</v>
      </c>
      <c r="AE155" s="80">
        <f t="shared" si="59"/>
        <v>2598108.4453065838</v>
      </c>
      <c r="AF155" s="81">
        <v>868176</v>
      </c>
      <c r="AG155" s="82">
        <f t="shared" si="60"/>
        <v>0</v>
      </c>
      <c r="AH155" s="80">
        <v>1281178</v>
      </c>
      <c r="AI155" s="76">
        <f t="shared" si="45"/>
        <v>1281178</v>
      </c>
      <c r="AJ155" s="83">
        <v>3092184.5164999999</v>
      </c>
      <c r="AK155" s="84" t="str">
        <f t="shared" si="61"/>
        <v/>
      </c>
      <c r="AL155" s="85">
        <f t="shared" si="62"/>
        <v>3251135.45</v>
      </c>
      <c r="AM155" s="86"/>
      <c r="AN155" s="87">
        <f t="shared" si="63"/>
        <v>3879286.45</v>
      </c>
      <c r="AO155" s="88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</row>
    <row r="156" spans="4:101" s="92" customFormat="1" ht="12.75" x14ac:dyDescent="0.2">
      <c r="D156" s="94">
        <v>365</v>
      </c>
      <c r="E156" s="89" t="s">
        <v>197</v>
      </c>
      <c r="F156" s="74">
        <v>126.8479</v>
      </c>
      <c r="G156" s="58">
        <f t="shared" si="46"/>
        <v>480329.87</v>
      </c>
      <c r="H156" s="58">
        <v>118.756</v>
      </c>
      <c r="I156" s="58">
        <v>23.3992</v>
      </c>
      <c r="J156" s="75">
        <f t="shared" si="47"/>
        <v>0.19700000000000001</v>
      </c>
      <c r="K156" s="58">
        <f t="shared" si="48"/>
        <v>24.989036299999999</v>
      </c>
      <c r="L156" s="58">
        <v>20.359300000000001</v>
      </c>
      <c r="M156" s="58">
        <f t="shared" si="49"/>
        <v>24.99</v>
      </c>
      <c r="N156" s="58">
        <f t="shared" si="50"/>
        <v>47314.07</v>
      </c>
      <c r="O156" s="58">
        <v>25.666699999999999</v>
      </c>
      <c r="P156" s="58">
        <f t="shared" si="51"/>
        <v>52285.89</v>
      </c>
      <c r="Q156" s="58">
        <v>0</v>
      </c>
      <c r="R156" s="58">
        <f t="shared" si="52"/>
        <v>0</v>
      </c>
      <c r="S156" s="58">
        <v>3</v>
      </c>
      <c r="T156" s="58">
        <f t="shared" si="53"/>
        <v>2222.61</v>
      </c>
      <c r="U156" s="76">
        <f t="shared" si="43"/>
        <v>582152.43999999994</v>
      </c>
      <c r="V156" s="160">
        <v>116478</v>
      </c>
      <c r="W156" s="77">
        <f t="shared" si="54"/>
        <v>0.19700000000000001</v>
      </c>
      <c r="X156" s="58">
        <f t="shared" si="55"/>
        <v>6153.79</v>
      </c>
      <c r="Y156" s="78">
        <f t="shared" si="44"/>
        <v>5705.3782361698977</v>
      </c>
      <c r="Z156" s="58">
        <v>20485407.629796758</v>
      </c>
      <c r="AA156" s="76">
        <v>0</v>
      </c>
      <c r="AB156" s="79" t="str">
        <f t="shared" si="56"/>
        <v/>
      </c>
      <c r="AC156" s="155" t="str">
        <f t="shared" si="57"/>
        <v>N/A</v>
      </c>
      <c r="AD156" s="152">
        <f t="shared" si="58"/>
        <v>471379.81823616987</v>
      </c>
      <c r="AE156" s="80">
        <f t="shared" si="59"/>
        <v>587857.81823616987</v>
      </c>
      <c r="AF156" s="81">
        <v>160986</v>
      </c>
      <c r="AG156" s="82">
        <f t="shared" si="60"/>
        <v>0</v>
      </c>
      <c r="AH156" s="80">
        <v>53118</v>
      </c>
      <c r="AI156" s="76">
        <f t="shared" si="45"/>
        <v>53118</v>
      </c>
      <c r="AJ156" s="83">
        <v>485779.71649999998</v>
      </c>
      <c r="AK156" s="84" t="str">
        <f t="shared" si="61"/>
        <v/>
      </c>
      <c r="AL156" s="85">
        <f t="shared" si="62"/>
        <v>524497.81999999995</v>
      </c>
      <c r="AM156" s="86"/>
      <c r="AN156" s="87">
        <f t="shared" si="63"/>
        <v>640975.81999999995</v>
      </c>
      <c r="AO156" s="88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</row>
    <row r="157" spans="4:101" s="92" customFormat="1" ht="12.75" x14ac:dyDescent="0.2">
      <c r="D157" s="94">
        <v>367</v>
      </c>
      <c r="E157" s="89" t="s">
        <v>198</v>
      </c>
      <c r="F157" s="74">
        <v>396.3383</v>
      </c>
      <c r="G157" s="58">
        <f t="shared" si="46"/>
        <v>1500798.39</v>
      </c>
      <c r="H157" s="58">
        <v>390.7722</v>
      </c>
      <c r="I157" s="58">
        <v>20.802299999999999</v>
      </c>
      <c r="J157" s="75">
        <f t="shared" si="47"/>
        <v>5.3199999999999997E-2</v>
      </c>
      <c r="K157" s="58">
        <f t="shared" si="48"/>
        <v>21.085197559999997</v>
      </c>
      <c r="L157" s="58">
        <v>28.28</v>
      </c>
      <c r="M157" s="58">
        <f t="shared" si="49"/>
        <v>28.28</v>
      </c>
      <c r="N157" s="58">
        <f t="shared" si="50"/>
        <v>53543.09</v>
      </c>
      <c r="O157" s="58">
        <v>68.754300000000001</v>
      </c>
      <c r="P157" s="58">
        <f t="shared" si="51"/>
        <v>140060.07</v>
      </c>
      <c r="Q157" s="58">
        <v>1</v>
      </c>
      <c r="R157" s="58">
        <f t="shared" si="52"/>
        <v>740.87</v>
      </c>
      <c r="S157" s="58">
        <v>9</v>
      </c>
      <c r="T157" s="58">
        <f t="shared" si="53"/>
        <v>6667.83</v>
      </c>
      <c r="U157" s="76">
        <f t="shared" si="43"/>
        <v>1701810.2500000002</v>
      </c>
      <c r="V157" s="160">
        <v>430557</v>
      </c>
      <c r="W157" s="77">
        <f t="shared" si="54"/>
        <v>7.1400000000000005E-2</v>
      </c>
      <c r="X157" s="58">
        <f t="shared" si="55"/>
        <v>0</v>
      </c>
      <c r="Y157" s="78">
        <f t="shared" si="44"/>
        <v>0</v>
      </c>
      <c r="Z157" s="58">
        <v>12498955.530859193</v>
      </c>
      <c r="AA157" s="76">
        <v>0</v>
      </c>
      <c r="AB157" s="79" t="str">
        <f t="shared" si="56"/>
        <v/>
      </c>
      <c r="AC157" s="155" t="str">
        <f t="shared" si="57"/>
        <v>N/A</v>
      </c>
      <c r="AD157" s="152">
        <f t="shared" si="58"/>
        <v>1271253.2500000002</v>
      </c>
      <c r="AE157" s="80">
        <f t="shared" si="59"/>
        <v>1701810.2500000002</v>
      </c>
      <c r="AF157" s="81">
        <v>595078</v>
      </c>
      <c r="AG157" s="82">
        <f t="shared" si="60"/>
        <v>0</v>
      </c>
      <c r="AH157" s="80">
        <v>252587</v>
      </c>
      <c r="AI157" s="76">
        <f t="shared" si="45"/>
        <v>252587</v>
      </c>
      <c r="AJ157" s="83">
        <v>1293987.0579999997</v>
      </c>
      <c r="AK157" s="84" t="str">
        <f t="shared" si="61"/>
        <v/>
      </c>
      <c r="AL157" s="85">
        <f t="shared" si="62"/>
        <v>1523840.25</v>
      </c>
      <c r="AM157" s="86"/>
      <c r="AN157" s="87">
        <f t="shared" si="63"/>
        <v>1954397.25</v>
      </c>
      <c r="AO157" s="88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</row>
    <row r="158" spans="4:101" s="92" customFormat="1" ht="12.75" x14ac:dyDescent="0.2">
      <c r="D158" s="94">
        <v>369</v>
      </c>
      <c r="E158" s="89" t="s">
        <v>199</v>
      </c>
      <c r="F158" s="74">
        <v>423.50849999999997</v>
      </c>
      <c r="G158" s="58">
        <f t="shared" si="46"/>
        <v>1603682.7</v>
      </c>
      <c r="H158" s="58">
        <v>435.29129999999998</v>
      </c>
      <c r="I158" s="58">
        <v>100.0945</v>
      </c>
      <c r="J158" s="75">
        <f t="shared" si="47"/>
        <v>0.22989999999999999</v>
      </c>
      <c r="K158" s="58">
        <f t="shared" si="48"/>
        <v>97.364604149999991</v>
      </c>
      <c r="L158" s="58">
        <v>93.152999999999992</v>
      </c>
      <c r="M158" s="58">
        <f t="shared" si="49"/>
        <v>97.36</v>
      </c>
      <c r="N158" s="58">
        <f t="shared" si="50"/>
        <v>184333.64</v>
      </c>
      <c r="O158" s="58">
        <v>100.0979</v>
      </c>
      <c r="P158" s="58">
        <f t="shared" si="51"/>
        <v>203910.43</v>
      </c>
      <c r="Q158" s="58">
        <v>13</v>
      </c>
      <c r="R158" s="58">
        <f t="shared" si="52"/>
        <v>9631.31</v>
      </c>
      <c r="S158" s="58">
        <v>12</v>
      </c>
      <c r="T158" s="58">
        <f t="shared" si="53"/>
        <v>8890.44</v>
      </c>
      <c r="U158" s="76">
        <f t="shared" si="43"/>
        <v>2010448.5199999998</v>
      </c>
      <c r="V158" s="160">
        <v>4698493</v>
      </c>
      <c r="W158" s="77">
        <f t="shared" si="54"/>
        <v>0.22989999999999999</v>
      </c>
      <c r="X158" s="58">
        <f t="shared" si="55"/>
        <v>0</v>
      </c>
      <c r="Y158" s="78">
        <f t="shared" si="44"/>
        <v>0</v>
      </c>
      <c r="Z158" s="58">
        <v>39573330.48019433</v>
      </c>
      <c r="AA158" s="76">
        <v>0</v>
      </c>
      <c r="AB158" s="79" t="str">
        <f t="shared" si="56"/>
        <v/>
      </c>
      <c r="AC158" s="155" t="str">
        <f t="shared" si="57"/>
        <v>N/A</v>
      </c>
      <c r="AD158" s="152">
        <f t="shared" si="58"/>
        <v>0</v>
      </c>
      <c r="AE158" s="80">
        <f t="shared" si="59"/>
        <v>4698493</v>
      </c>
      <c r="AF158" s="81">
        <v>6493852</v>
      </c>
      <c r="AG158" s="82">
        <f t="shared" si="60"/>
        <v>1795359</v>
      </c>
      <c r="AH158" s="80">
        <v>0</v>
      </c>
      <c r="AI158" s="76">
        <f t="shared" si="45"/>
        <v>0</v>
      </c>
      <c r="AJ158" s="83">
        <v>1705590.7649999999</v>
      </c>
      <c r="AK158" s="84" t="str">
        <f t="shared" si="61"/>
        <v/>
      </c>
      <c r="AL158" s="85">
        <f t="shared" si="62"/>
        <v>1795359</v>
      </c>
      <c r="AM158" s="86"/>
      <c r="AN158" s="87">
        <f t="shared" si="63"/>
        <v>6493852</v>
      </c>
      <c r="AO158" s="88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</row>
    <row r="159" spans="4:101" s="92" customFormat="1" ht="12.75" x14ac:dyDescent="0.2">
      <c r="D159" s="94">
        <v>371</v>
      </c>
      <c r="E159" s="89" t="s">
        <v>200</v>
      </c>
      <c r="F159" s="74">
        <v>9858.8696</v>
      </c>
      <c r="G159" s="58">
        <f t="shared" si="46"/>
        <v>37332187.159999996</v>
      </c>
      <c r="H159" s="58">
        <v>10774.282200000001</v>
      </c>
      <c r="I159" s="58">
        <v>4651.5536000000002</v>
      </c>
      <c r="J159" s="75">
        <f t="shared" si="47"/>
        <v>0.43169999999999997</v>
      </c>
      <c r="K159" s="58">
        <f t="shared" si="48"/>
        <v>4256.0740063200001</v>
      </c>
      <c r="L159" s="58">
        <v>3980.4532999999997</v>
      </c>
      <c r="M159" s="58">
        <f t="shared" si="49"/>
        <v>4256.07</v>
      </c>
      <c r="N159" s="58">
        <f t="shared" si="50"/>
        <v>8058102.4500000002</v>
      </c>
      <c r="O159" s="58">
        <v>1913.2873</v>
      </c>
      <c r="P159" s="58">
        <f t="shared" si="51"/>
        <v>3897576.69</v>
      </c>
      <c r="Q159" s="58">
        <v>1162.7800999999999</v>
      </c>
      <c r="R159" s="58">
        <f t="shared" si="52"/>
        <v>861468.89</v>
      </c>
      <c r="S159" s="58">
        <v>130.07579999999999</v>
      </c>
      <c r="T159" s="58">
        <f t="shared" si="53"/>
        <v>96369.26</v>
      </c>
      <c r="U159" s="76">
        <f t="shared" si="43"/>
        <v>50245704.449999996</v>
      </c>
      <c r="V159" s="160">
        <v>14985367</v>
      </c>
      <c r="W159" s="77">
        <f t="shared" si="54"/>
        <v>0.43169999999999997</v>
      </c>
      <c r="X159" s="58">
        <f t="shared" si="55"/>
        <v>2296681.77</v>
      </c>
      <c r="Y159" s="78">
        <f t="shared" si="44"/>
        <v>2129328.1353387353</v>
      </c>
      <c r="Z159" s="58">
        <v>2970422.4113519988</v>
      </c>
      <c r="AA159" s="76">
        <v>1676232.2574032226</v>
      </c>
      <c r="AB159" s="79" t="str">
        <f t="shared" si="56"/>
        <v>Required</v>
      </c>
      <c r="AC159" s="155" t="str">
        <f t="shared" si="57"/>
        <v>Yes</v>
      </c>
      <c r="AD159" s="152">
        <f t="shared" si="58"/>
        <v>39065897.842741959</v>
      </c>
      <c r="AE159" s="80">
        <f t="shared" si="59"/>
        <v>54051264.842741959</v>
      </c>
      <c r="AF159" s="81">
        <v>20711483</v>
      </c>
      <c r="AG159" s="82">
        <f t="shared" si="60"/>
        <v>0</v>
      </c>
      <c r="AH159" s="80">
        <v>4793937</v>
      </c>
      <c r="AI159" s="76">
        <f t="shared" si="45"/>
        <v>4793937</v>
      </c>
      <c r="AJ159" s="83">
        <v>40101007.896999992</v>
      </c>
      <c r="AK159" s="84" t="str">
        <f t="shared" si="61"/>
        <v/>
      </c>
      <c r="AL159" s="85">
        <f t="shared" si="62"/>
        <v>43859834.840000004</v>
      </c>
      <c r="AM159" s="86"/>
      <c r="AN159" s="87">
        <f t="shared" si="63"/>
        <v>58845201.840000004</v>
      </c>
      <c r="AO159" s="88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</row>
    <row r="160" spans="4:101" s="92" customFormat="1" ht="12.75" x14ac:dyDescent="0.2">
      <c r="D160" s="94">
        <v>375</v>
      </c>
      <c r="E160" s="89" t="s">
        <v>201</v>
      </c>
      <c r="F160" s="74">
        <v>56.9285</v>
      </c>
      <c r="G160" s="58">
        <f t="shared" si="46"/>
        <v>215568.87</v>
      </c>
      <c r="H160" s="58">
        <v>65.994399999999999</v>
      </c>
      <c r="I160" s="58">
        <v>22</v>
      </c>
      <c r="J160" s="75">
        <f t="shared" si="47"/>
        <v>0.33339999999999997</v>
      </c>
      <c r="K160" s="58">
        <f t="shared" si="48"/>
        <v>18.979961899999999</v>
      </c>
      <c r="L160" s="58">
        <v>14.9444</v>
      </c>
      <c r="M160" s="58">
        <f t="shared" si="49"/>
        <v>18.98</v>
      </c>
      <c r="N160" s="58">
        <f t="shared" si="50"/>
        <v>35935.21</v>
      </c>
      <c r="O160" s="58">
        <v>6.4943999999999997</v>
      </c>
      <c r="P160" s="58">
        <f t="shared" si="51"/>
        <v>13229.81</v>
      </c>
      <c r="Q160" s="58">
        <v>0</v>
      </c>
      <c r="R160" s="58">
        <f t="shared" si="52"/>
        <v>0</v>
      </c>
      <c r="S160" s="58">
        <v>2</v>
      </c>
      <c r="T160" s="58">
        <f t="shared" si="53"/>
        <v>1481.74</v>
      </c>
      <c r="U160" s="76">
        <f t="shared" si="43"/>
        <v>266215.63</v>
      </c>
      <c r="V160" s="160">
        <v>168939</v>
      </c>
      <c r="W160" s="77">
        <f t="shared" si="54"/>
        <v>0.33339999999999997</v>
      </c>
      <c r="X160" s="58">
        <f t="shared" si="55"/>
        <v>7909.92</v>
      </c>
      <c r="Y160" s="78">
        <f t="shared" si="44"/>
        <v>7333.5432989824149</v>
      </c>
      <c r="Z160" s="58">
        <v>7444043.3190482603</v>
      </c>
      <c r="AA160" s="76">
        <v>0</v>
      </c>
      <c r="AB160" s="79" t="str">
        <f t="shared" si="56"/>
        <v/>
      </c>
      <c r="AC160" s="155" t="str">
        <f t="shared" si="57"/>
        <v>N/A</v>
      </c>
      <c r="AD160" s="152">
        <f t="shared" si="58"/>
        <v>104610.17329898242</v>
      </c>
      <c r="AE160" s="80">
        <f t="shared" si="59"/>
        <v>273549.17329898244</v>
      </c>
      <c r="AF160" s="81">
        <v>233492</v>
      </c>
      <c r="AG160" s="82">
        <f t="shared" si="60"/>
        <v>0</v>
      </c>
      <c r="AH160" s="80">
        <v>95905</v>
      </c>
      <c r="AI160" s="76">
        <f t="shared" si="45"/>
        <v>95905</v>
      </c>
      <c r="AJ160" s="83">
        <v>180588.9105</v>
      </c>
      <c r="AK160" s="84" t="str">
        <f t="shared" si="61"/>
        <v/>
      </c>
      <c r="AL160" s="85">
        <f t="shared" si="62"/>
        <v>200515.17</v>
      </c>
      <c r="AM160" s="86"/>
      <c r="AN160" s="87">
        <f t="shared" si="63"/>
        <v>369454.17</v>
      </c>
      <c r="AO160" s="88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</row>
    <row r="161" spans="1:101" s="92" customFormat="1" ht="12.75" x14ac:dyDescent="0.2">
      <c r="D161" s="94">
        <v>377</v>
      </c>
      <c r="E161" s="89" t="s">
        <v>202</v>
      </c>
      <c r="F161" s="74">
        <v>963.94860000000006</v>
      </c>
      <c r="G161" s="58">
        <f t="shared" si="46"/>
        <v>3650145.61</v>
      </c>
      <c r="H161" s="58">
        <v>1039.5925999999999</v>
      </c>
      <c r="I161" s="58">
        <v>88.328900000000004</v>
      </c>
      <c r="J161" s="75">
        <f t="shared" si="47"/>
        <v>8.5000000000000006E-2</v>
      </c>
      <c r="K161" s="58">
        <f t="shared" si="48"/>
        <v>81.935631000000015</v>
      </c>
      <c r="L161" s="58">
        <v>63.311700000000002</v>
      </c>
      <c r="M161" s="58">
        <f t="shared" si="49"/>
        <v>81.94</v>
      </c>
      <c r="N161" s="58">
        <f t="shared" si="50"/>
        <v>155138.64000000001</v>
      </c>
      <c r="O161" s="58">
        <v>163.95060000000001</v>
      </c>
      <c r="P161" s="58">
        <f t="shared" si="51"/>
        <v>333985.40999999997</v>
      </c>
      <c r="Q161" s="58">
        <v>1</v>
      </c>
      <c r="R161" s="58">
        <f t="shared" si="52"/>
        <v>740.87</v>
      </c>
      <c r="S161" s="58">
        <v>20.399999999999999</v>
      </c>
      <c r="T161" s="58">
        <f t="shared" si="53"/>
        <v>15113.75</v>
      </c>
      <c r="U161" s="76">
        <f t="shared" si="43"/>
        <v>4155124.2800000003</v>
      </c>
      <c r="V161" s="160">
        <v>990497</v>
      </c>
      <c r="W161" s="77">
        <f t="shared" si="54"/>
        <v>8.5000000000000006E-2</v>
      </c>
      <c r="X161" s="58">
        <f t="shared" si="55"/>
        <v>0</v>
      </c>
      <c r="Y161" s="78">
        <f t="shared" si="44"/>
        <v>0</v>
      </c>
      <c r="Z161" s="58">
        <v>10031850.542977387</v>
      </c>
      <c r="AA161" s="76">
        <v>0</v>
      </c>
      <c r="AB161" s="79" t="str">
        <f t="shared" si="56"/>
        <v/>
      </c>
      <c r="AC161" s="155" t="str">
        <f t="shared" si="57"/>
        <v>N/A</v>
      </c>
      <c r="AD161" s="152">
        <f t="shared" si="58"/>
        <v>3164627.2800000003</v>
      </c>
      <c r="AE161" s="80">
        <f t="shared" si="59"/>
        <v>4155124.2800000003</v>
      </c>
      <c r="AF161" s="81">
        <v>1368980</v>
      </c>
      <c r="AG161" s="82">
        <f t="shared" si="60"/>
        <v>0</v>
      </c>
      <c r="AH161" s="80">
        <v>35366</v>
      </c>
      <c r="AI161" s="76">
        <f t="shared" si="45"/>
        <v>35366</v>
      </c>
      <c r="AJ161" s="83">
        <v>3071457.2834999999</v>
      </c>
      <c r="AK161" s="84" t="str">
        <f t="shared" si="61"/>
        <v/>
      </c>
      <c r="AL161" s="85">
        <f t="shared" si="62"/>
        <v>3199993.28</v>
      </c>
      <c r="AM161" s="86"/>
      <c r="AN161" s="87">
        <f t="shared" si="63"/>
        <v>4190490.28</v>
      </c>
      <c r="AO161" s="88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</row>
    <row r="162" spans="1:101" s="92" customFormat="1" ht="12.75" x14ac:dyDescent="0.2">
      <c r="D162" s="94">
        <v>379</v>
      </c>
      <c r="E162" s="89" t="s">
        <v>203</v>
      </c>
      <c r="F162" s="74">
        <v>209.70930000000001</v>
      </c>
      <c r="G162" s="58">
        <f t="shared" si="46"/>
        <v>794097.82</v>
      </c>
      <c r="H162" s="58">
        <v>206.3888</v>
      </c>
      <c r="I162" s="58">
        <v>31.377199999999998</v>
      </c>
      <c r="J162" s="75">
        <f t="shared" si="47"/>
        <v>0.152</v>
      </c>
      <c r="K162" s="58">
        <f t="shared" si="48"/>
        <v>31.875813600000001</v>
      </c>
      <c r="L162" s="58">
        <v>29.005500000000001</v>
      </c>
      <c r="M162" s="58">
        <f t="shared" si="49"/>
        <v>31.88</v>
      </c>
      <c r="N162" s="58">
        <f t="shared" si="50"/>
        <v>60359.040000000001</v>
      </c>
      <c r="O162" s="58">
        <v>26.605599999999999</v>
      </c>
      <c r="P162" s="58">
        <f t="shared" si="51"/>
        <v>54198.53</v>
      </c>
      <c r="Q162" s="58">
        <v>0</v>
      </c>
      <c r="R162" s="58">
        <f t="shared" si="52"/>
        <v>0</v>
      </c>
      <c r="S162" s="58">
        <v>3</v>
      </c>
      <c r="T162" s="58">
        <f t="shared" si="53"/>
        <v>2222.61</v>
      </c>
      <c r="U162" s="76">
        <f t="shared" si="43"/>
        <v>910878</v>
      </c>
      <c r="V162" s="160">
        <v>1192291</v>
      </c>
      <c r="W162" s="77">
        <f t="shared" si="54"/>
        <v>0.152</v>
      </c>
      <c r="X162" s="58">
        <f t="shared" si="55"/>
        <v>0</v>
      </c>
      <c r="Y162" s="78">
        <f t="shared" si="44"/>
        <v>0</v>
      </c>
      <c r="Z162" s="58">
        <v>30519946.779040247</v>
      </c>
      <c r="AA162" s="76">
        <v>0</v>
      </c>
      <c r="AB162" s="79" t="str">
        <f t="shared" si="56"/>
        <v/>
      </c>
      <c r="AC162" s="155" t="str">
        <f t="shared" si="57"/>
        <v>N/A</v>
      </c>
      <c r="AD162" s="152">
        <f t="shared" si="58"/>
        <v>0</v>
      </c>
      <c r="AE162" s="80">
        <f t="shared" si="59"/>
        <v>1192291</v>
      </c>
      <c r="AF162" s="81">
        <v>1647882</v>
      </c>
      <c r="AG162" s="82">
        <f t="shared" si="60"/>
        <v>455591</v>
      </c>
      <c r="AH162" s="80">
        <v>4256</v>
      </c>
      <c r="AI162" s="76">
        <f t="shared" si="45"/>
        <v>0</v>
      </c>
      <c r="AJ162" s="83">
        <v>432811.01299999998</v>
      </c>
      <c r="AK162" s="84" t="str">
        <f t="shared" si="61"/>
        <v/>
      </c>
      <c r="AL162" s="85">
        <f t="shared" si="62"/>
        <v>455591</v>
      </c>
      <c r="AM162" s="86"/>
      <c r="AN162" s="87">
        <f t="shared" si="63"/>
        <v>1647882</v>
      </c>
      <c r="AO162" s="88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</row>
    <row r="163" spans="1:101" s="92" customFormat="1" ht="12.75" x14ac:dyDescent="0.2">
      <c r="D163" s="94">
        <v>381</v>
      </c>
      <c r="E163" s="89" t="s">
        <v>204</v>
      </c>
      <c r="F163" s="74">
        <v>56.3613</v>
      </c>
      <c r="G163" s="58">
        <f t="shared" si="46"/>
        <v>213421.08</v>
      </c>
      <c r="H163" s="58">
        <v>79</v>
      </c>
      <c r="I163" s="58">
        <v>0</v>
      </c>
      <c r="J163" s="75">
        <f t="shared" si="47"/>
        <v>0</v>
      </c>
      <c r="K163" s="58">
        <f t="shared" si="48"/>
        <v>0</v>
      </c>
      <c r="L163" s="58">
        <v>0</v>
      </c>
      <c r="M163" s="58">
        <f t="shared" si="49"/>
        <v>0</v>
      </c>
      <c r="N163" s="58">
        <f t="shared" si="50"/>
        <v>0</v>
      </c>
      <c r="O163" s="58">
        <v>5</v>
      </c>
      <c r="P163" s="58">
        <f t="shared" si="51"/>
        <v>10185.549999999999</v>
      </c>
      <c r="Q163" s="58">
        <v>1</v>
      </c>
      <c r="R163" s="58">
        <f t="shared" si="52"/>
        <v>740.87</v>
      </c>
      <c r="S163" s="58">
        <v>0</v>
      </c>
      <c r="T163" s="58">
        <f t="shared" si="53"/>
        <v>0</v>
      </c>
      <c r="U163" s="76">
        <f t="shared" si="43"/>
        <v>224347.49999999997</v>
      </c>
      <c r="V163" s="160">
        <v>1139881</v>
      </c>
      <c r="W163" s="77">
        <f t="shared" si="54"/>
        <v>0</v>
      </c>
      <c r="X163" s="58">
        <f t="shared" si="55"/>
        <v>0</v>
      </c>
      <c r="Y163" s="78">
        <f t="shared" si="44"/>
        <v>0</v>
      </c>
      <c r="Z163" s="58">
        <v>0</v>
      </c>
      <c r="AA163" s="76">
        <v>0</v>
      </c>
      <c r="AB163" s="79" t="str">
        <f t="shared" si="56"/>
        <v/>
      </c>
      <c r="AC163" s="155" t="str">
        <f t="shared" si="57"/>
        <v>N/A</v>
      </c>
      <c r="AD163" s="152">
        <f t="shared" si="58"/>
        <v>0</v>
      </c>
      <c r="AE163" s="80">
        <f t="shared" si="59"/>
        <v>1139881</v>
      </c>
      <c r="AF163" s="81">
        <v>1575445</v>
      </c>
      <c r="AG163" s="82">
        <f t="shared" si="60"/>
        <v>435564</v>
      </c>
      <c r="AH163" s="80">
        <v>0</v>
      </c>
      <c r="AI163" s="76">
        <f t="shared" si="45"/>
        <v>0</v>
      </c>
      <c r="AJ163" s="83">
        <v>413785.69549999997</v>
      </c>
      <c r="AK163" s="84" t="str">
        <f t="shared" si="61"/>
        <v/>
      </c>
      <c r="AL163" s="85">
        <f t="shared" si="62"/>
        <v>435564</v>
      </c>
      <c r="AM163" s="86"/>
      <c r="AN163" s="87">
        <f t="shared" si="63"/>
        <v>1575445</v>
      </c>
      <c r="AO163" s="88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</row>
    <row r="164" spans="1:101" s="92" customFormat="1" ht="12.75" x14ac:dyDescent="0.2">
      <c r="D164" s="94">
        <v>383</v>
      </c>
      <c r="E164" s="89" t="s">
        <v>205</v>
      </c>
      <c r="F164" s="74">
        <v>324.99359999999996</v>
      </c>
      <c r="G164" s="58">
        <f t="shared" si="46"/>
        <v>1230640.27</v>
      </c>
      <c r="H164" s="58">
        <v>337.12959999999998</v>
      </c>
      <c r="I164" s="58">
        <v>91.797499999999999</v>
      </c>
      <c r="J164" s="75">
        <f t="shared" si="47"/>
        <v>0.27229999999999999</v>
      </c>
      <c r="K164" s="58">
        <f t="shared" si="48"/>
        <v>88.495757279999978</v>
      </c>
      <c r="L164" s="58">
        <v>67.900199999999998</v>
      </c>
      <c r="M164" s="58">
        <f t="shared" si="49"/>
        <v>88.5</v>
      </c>
      <c r="N164" s="58">
        <f t="shared" si="50"/>
        <v>167558.82</v>
      </c>
      <c r="O164" s="58">
        <v>44.953099999999999</v>
      </c>
      <c r="P164" s="58">
        <f t="shared" si="51"/>
        <v>91574.41</v>
      </c>
      <c r="Q164" s="58">
        <v>0</v>
      </c>
      <c r="R164" s="58">
        <f t="shared" si="52"/>
        <v>0</v>
      </c>
      <c r="S164" s="58">
        <v>8</v>
      </c>
      <c r="T164" s="58">
        <f t="shared" si="53"/>
        <v>5926.96</v>
      </c>
      <c r="U164" s="76">
        <f t="shared" si="43"/>
        <v>1495700.46</v>
      </c>
      <c r="V164" s="160">
        <v>742007</v>
      </c>
      <c r="W164" s="77">
        <f t="shared" si="54"/>
        <v>0.27229999999999999</v>
      </c>
      <c r="X164" s="58">
        <f t="shared" si="55"/>
        <v>30123.19</v>
      </c>
      <c r="Y164" s="78">
        <f t="shared" si="44"/>
        <v>27928.186147075328</v>
      </c>
      <c r="Z164" s="58">
        <v>6876627.8662765538</v>
      </c>
      <c r="AA164" s="76"/>
      <c r="AB164" s="86" t="str">
        <f t="shared" si="56"/>
        <v/>
      </c>
      <c r="AC164" s="155" t="str">
        <f t="shared" si="57"/>
        <v>N/A</v>
      </c>
      <c r="AD164" s="152">
        <f t="shared" si="58"/>
        <v>781621.64614707534</v>
      </c>
      <c r="AE164" s="80">
        <f t="shared" si="59"/>
        <v>1523628.6461470753</v>
      </c>
      <c r="AF164" s="81">
        <v>1025539</v>
      </c>
      <c r="AG164" s="82">
        <f t="shared" si="60"/>
        <v>0</v>
      </c>
      <c r="AH164" s="80">
        <v>0</v>
      </c>
      <c r="AI164" s="76">
        <f t="shared" si="45"/>
        <v>0</v>
      </c>
      <c r="AJ164" s="83">
        <v>734984.505</v>
      </c>
      <c r="AK164" s="84" t="str">
        <f t="shared" si="61"/>
        <v/>
      </c>
      <c r="AL164" s="85">
        <f t="shared" si="62"/>
        <v>781621.65</v>
      </c>
      <c r="AM164" s="86"/>
      <c r="AN164" s="87">
        <f t="shared" si="63"/>
        <v>1523628.65</v>
      </c>
      <c r="AO164" s="88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</row>
    <row r="165" spans="1:101" s="92" customFormat="1" ht="12.75" x14ac:dyDescent="0.2">
      <c r="D165" s="94">
        <v>387</v>
      </c>
      <c r="E165" s="89" t="s">
        <v>206</v>
      </c>
      <c r="F165" s="74">
        <v>243.09190000000001</v>
      </c>
      <c r="G165" s="58">
        <f t="shared" si="46"/>
        <v>920506.37</v>
      </c>
      <c r="H165" s="58">
        <v>247.43299999999999</v>
      </c>
      <c r="I165" s="58">
        <v>13.3444</v>
      </c>
      <c r="J165" s="75">
        <f t="shared" si="47"/>
        <v>5.3900000000000003E-2</v>
      </c>
      <c r="K165" s="58">
        <f t="shared" si="48"/>
        <v>13.102653410000002</v>
      </c>
      <c r="L165" s="58">
        <v>10</v>
      </c>
      <c r="M165" s="58">
        <f t="shared" si="49"/>
        <v>13.1</v>
      </c>
      <c r="N165" s="58">
        <f t="shared" si="50"/>
        <v>24802.49</v>
      </c>
      <c r="O165" s="58">
        <v>47</v>
      </c>
      <c r="P165" s="58">
        <f t="shared" si="51"/>
        <v>95744.17</v>
      </c>
      <c r="Q165" s="58">
        <v>0</v>
      </c>
      <c r="R165" s="58">
        <f t="shared" si="52"/>
        <v>0</v>
      </c>
      <c r="S165" s="58">
        <v>3</v>
      </c>
      <c r="T165" s="58">
        <f t="shared" si="53"/>
        <v>2222.61</v>
      </c>
      <c r="U165" s="76">
        <f t="shared" si="43"/>
        <v>1043275.64</v>
      </c>
      <c r="V165" s="160">
        <v>392783</v>
      </c>
      <c r="W165" s="77">
        <f t="shared" si="54"/>
        <v>5.3900000000000003E-2</v>
      </c>
      <c r="X165" s="58">
        <f t="shared" si="55"/>
        <v>0</v>
      </c>
      <c r="Y165" s="78">
        <f t="shared" si="44"/>
        <v>0</v>
      </c>
      <c r="Z165" s="58">
        <v>24564201.538546413</v>
      </c>
      <c r="AA165" s="76">
        <v>0</v>
      </c>
      <c r="AB165" s="79" t="str">
        <f t="shared" si="56"/>
        <v/>
      </c>
      <c r="AC165" s="155" t="str">
        <f t="shared" si="57"/>
        <v>N/A</v>
      </c>
      <c r="AD165" s="152">
        <f t="shared" si="58"/>
        <v>650492.64</v>
      </c>
      <c r="AE165" s="80">
        <f t="shared" si="59"/>
        <v>1043275.64</v>
      </c>
      <c r="AF165" s="81">
        <v>542870</v>
      </c>
      <c r="AG165" s="82">
        <f t="shared" si="60"/>
        <v>0</v>
      </c>
      <c r="AH165" s="80">
        <v>0</v>
      </c>
      <c r="AI165" s="76">
        <f t="shared" si="45"/>
        <v>0</v>
      </c>
      <c r="AJ165" s="83">
        <v>616314.13399999996</v>
      </c>
      <c r="AK165" s="84" t="str">
        <f t="shared" si="61"/>
        <v/>
      </c>
      <c r="AL165" s="85">
        <f t="shared" si="62"/>
        <v>650492.64</v>
      </c>
      <c r="AM165" s="86"/>
      <c r="AN165" s="87">
        <f t="shared" si="63"/>
        <v>1043275.64</v>
      </c>
      <c r="AO165" s="88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</row>
    <row r="166" spans="1:101" s="92" customFormat="1" ht="12.75" x14ac:dyDescent="0.2">
      <c r="D166" s="94">
        <v>389</v>
      </c>
      <c r="E166" s="89" t="s">
        <v>207</v>
      </c>
      <c r="F166" s="74">
        <v>232.80590000000001</v>
      </c>
      <c r="G166" s="58">
        <f t="shared" si="46"/>
        <v>881556.79</v>
      </c>
      <c r="H166" s="58">
        <v>245.1987</v>
      </c>
      <c r="I166" s="58">
        <v>77.124899999999997</v>
      </c>
      <c r="J166" s="75">
        <f t="shared" si="47"/>
        <v>0.3145</v>
      </c>
      <c r="K166" s="58">
        <f t="shared" si="48"/>
        <v>73.217455549999997</v>
      </c>
      <c r="L166" s="58">
        <v>59.2014</v>
      </c>
      <c r="M166" s="58">
        <f t="shared" si="49"/>
        <v>73.22</v>
      </c>
      <c r="N166" s="58">
        <f t="shared" si="50"/>
        <v>138628.89000000001</v>
      </c>
      <c r="O166" s="58">
        <v>34.633399999999995</v>
      </c>
      <c r="P166" s="58">
        <f t="shared" si="51"/>
        <v>70552.05</v>
      </c>
      <c r="Q166" s="58">
        <v>0</v>
      </c>
      <c r="R166" s="58">
        <f t="shared" si="52"/>
        <v>0</v>
      </c>
      <c r="S166" s="58">
        <v>4</v>
      </c>
      <c r="T166" s="58">
        <f t="shared" si="53"/>
        <v>2963.48</v>
      </c>
      <c r="U166" s="76">
        <f t="shared" si="43"/>
        <v>1093701.21</v>
      </c>
      <c r="V166" s="160">
        <v>442129</v>
      </c>
      <c r="W166" s="77">
        <f t="shared" si="54"/>
        <v>0.3145</v>
      </c>
      <c r="X166" s="58">
        <f t="shared" si="55"/>
        <v>28784.61</v>
      </c>
      <c r="Y166" s="78">
        <f t="shared" si="44"/>
        <v>26687.145227678942</v>
      </c>
      <c r="Z166" s="58">
        <v>5463110.8180545205</v>
      </c>
      <c r="AA166" s="76">
        <v>5110.4333672662406</v>
      </c>
      <c r="AB166" s="79" t="str">
        <f t="shared" si="56"/>
        <v>Required</v>
      </c>
      <c r="AC166" s="155" t="str">
        <f t="shared" si="57"/>
        <v>Yes</v>
      </c>
      <c r="AD166" s="152">
        <f t="shared" si="58"/>
        <v>683369.7885949451</v>
      </c>
      <c r="AE166" s="80">
        <f t="shared" si="59"/>
        <v>1125498.7885949451</v>
      </c>
      <c r="AF166" s="81">
        <v>611072</v>
      </c>
      <c r="AG166" s="82">
        <f t="shared" si="60"/>
        <v>0</v>
      </c>
      <c r="AH166" s="80">
        <v>359153</v>
      </c>
      <c r="AI166" s="76">
        <f t="shared" si="45"/>
        <v>359153</v>
      </c>
      <c r="AJ166" s="83">
        <v>997651.30649999995</v>
      </c>
      <c r="AK166" s="84" t="str">
        <f t="shared" si="61"/>
        <v/>
      </c>
      <c r="AL166" s="85">
        <f t="shared" si="62"/>
        <v>1042522.79</v>
      </c>
      <c r="AM166" s="86"/>
      <c r="AN166" s="87">
        <f t="shared" si="63"/>
        <v>1484651.79</v>
      </c>
      <c r="AO166" s="88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</row>
    <row r="167" spans="1:101" s="92" customFormat="1" ht="12.75" x14ac:dyDescent="0.2">
      <c r="D167" s="94">
        <v>391</v>
      </c>
      <c r="E167" s="89" t="s">
        <v>208</v>
      </c>
      <c r="F167" s="74">
        <v>74.558700000000002</v>
      </c>
      <c r="G167" s="58">
        <f t="shared" si="46"/>
        <v>282328.45</v>
      </c>
      <c r="H167" s="58">
        <v>69.407899999999998</v>
      </c>
      <c r="I167" s="58">
        <v>10.535</v>
      </c>
      <c r="J167" s="75">
        <f t="shared" si="47"/>
        <v>0.15179999999999999</v>
      </c>
      <c r="K167" s="58">
        <f t="shared" si="48"/>
        <v>11.318010659999999</v>
      </c>
      <c r="L167" s="58">
        <v>4.1388999999999996</v>
      </c>
      <c r="M167" s="58">
        <f t="shared" si="49"/>
        <v>11.32</v>
      </c>
      <c r="N167" s="58">
        <f t="shared" si="50"/>
        <v>21432.38</v>
      </c>
      <c r="O167" s="58">
        <v>14.683299999999999</v>
      </c>
      <c r="P167" s="58">
        <f t="shared" si="51"/>
        <v>29911.5</v>
      </c>
      <c r="Q167" s="58">
        <v>0</v>
      </c>
      <c r="R167" s="58">
        <f t="shared" si="52"/>
        <v>0</v>
      </c>
      <c r="S167" s="58">
        <v>1</v>
      </c>
      <c r="T167" s="58">
        <f t="shared" si="53"/>
        <v>740.87</v>
      </c>
      <c r="U167" s="76">
        <f t="shared" si="43"/>
        <v>334413.2</v>
      </c>
      <c r="V167" s="160">
        <v>788247</v>
      </c>
      <c r="W167" s="77">
        <f t="shared" si="54"/>
        <v>0.15179999999999999</v>
      </c>
      <c r="X167" s="58">
        <f t="shared" si="55"/>
        <v>0</v>
      </c>
      <c r="Y167" s="78">
        <f t="shared" si="44"/>
        <v>0</v>
      </c>
      <c r="Z167" s="58">
        <v>96507097.919</v>
      </c>
      <c r="AA167" s="76">
        <v>0</v>
      </c>
      <c r="AB167" s="79" t="str">
        <f t="shared" si="56"/>
        <v/>
      </c>
      <c r="AC167" s="155" t="str">
        <f t="shared" si="57"/>
        <v>N/A</v>
      </c>
      <c r="AD167" s="152">
        <f t="shared" si="58"/>
        <v>0</v>
      </c>
      <c r="AE167" s="80">
        <f t="shared" si="59"/>
        <v>788247</v>
      </c>
      <c r="AF167" s="81">
        <v>1089447</v>
      </c>
      <c r="AG167" s="82">
        <f t="shared" si="60"/>
        <v>301200</v>
      </c>
      <c r="AH167" s="80">
        <v>0</v>
      </c>
      <c r="AI167" s="76">
        <f t="shared" si="45"/>
        <v>0</v>
      </c>
      <c r="AJ167" s="83">
        <v>286139.56299999997</v>
      </c>
      <c r="AK167" s="84" t="str">
        <f t="shared" si="61"/>
        <v/>
      </c>
      <c r="AL167" s="85">
        <f t="shared" si="62"/>
        <v>301200</v>
      </c>
      <c r="AM167" s="86"/>
      <c r="AN167" s="87">
        <f t="shared" si="63"/>
        <v>1089447</v>
      </c>
      <c r="AO167" s="88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</row>
    <row r="168" spans="1:101" s="92" customFormat="1" ht="12.75" x14ac:dyDescent="0.2">
      <c r="D168" s="94">
        <v>393</v>
      </c>
      <c r="E168" s="89" t="s">
        <v>209</v>
      </c>
      <c r="F168" s="74">
        <v>643.87930000000006</v>
      </c>
      <c r="G168" s="58">
        <f t="shared" si="46"/>
        <v>2438151.9900000002</v>
      </c>
      <c r="H168" s="58">
        <v>726.52729999999997</v>
      </c>
      <c r="I168" s="58">
        <v>151.13630000000001</v>
      </c>
      <c r="J168" s="75">
        <f t="shared" si="47"/>
        <v>0.20799999999999999</v>
      </c>
      <c r="K168" s="58">
        <f t="shared" si="48"/>
        <v>133.92689440000001</v>
      </c>
      <c r="L168" s="58">
        <v>113.8366</v>
      </c>
      <c r="M168" s="58">
        <f t="shared" si="49"/>
        <v>133.93</v>
      </c>
      <c r="N168" s="58">
        <f t="shared" si="50"/>
        <v>253572.35</v>
      </c>
      <c r="O168" s="58">
        <v>68.047800000000009</v>
      </c>
      <c r="P168" s="58">
        <f t="shared" si="51"/>
        <v>138620.85</v>
      </c>
      <c r="Q168" s="58">
        <v>7</v>
      </c>
      <c r="R168" s="58">
        <f t="shared" si="52"/>
        <v>5186.09</v>
      </c>
      <c r="S168" s="58">
        <v>12</v>
      </c>
      <c r="T168" s="58">
        <f t="shared" si="53"/>
        <v>8890.44</v>
      </c>
      <c r="U168" s="76">
        <f t="shared" si="43"/>
        <v>2844421.72</v>
      </c>
      <c r="V168" s="160">
        <v>633111</v>
      </c>
      <c r="W168" s="77">
        <f t="shared" si="54"/>
        <v>0.20799999999999999</v>
      </c>
      <c r="X168" s="58">
        <f t="shared" si="55"/>
        <v>34821.800000000003</v>
      </c>
      <c r="Y168" s="78">
        <f t="shared" si="44"/>
        <v>32284.419823273289</v>
      </c>
      <c r="Z168" s="58">
        <v>3975651.0519249751</v>
      </c>
      <c r="AA168" s="76">
        <v>35245.737100039449</v>
      </c>
      <c r="AB168" s="79" t="str">
        <f t="shared" si="56"/>
        <v>Required</v>
      </c>
      <c r="AC168" s="155" t="str">
        <f t="shared" si="57"/>
        <v>Yes</v>
      </c>
      <c r="AD168" s="152">
        <f t="shared" si="58"/>
        <v>2278840.8769233129</v>
      </c>
      <c r="AE168" s="80">
        <f t="shared" si="59"/>
        <v>2911951.8769233129</v>
      </c>
      <c r="AF168" s="81">
        <v>875032</v>
      </c>
      <c r="AG168" s="82">
        <f t="shared" si="60"/>
        <v>0</v>
      </c>
      <c r="AH168" s="80">
        <v>891548</v>
      </c>
      <c r="AI168" s="76">
        <f t="shared" si="45"/>
        <v>891548</v>
      </c>
      <c r="AJ168" s="83">
        <v>3053400.5669999998</v>
      </c>
      <c r="AK168" s="84" t="str">
        <f t="shared" si="61"/>
        <v/>
      </c>
      <c r="AL168" s="85">
        <f t="shared" si="62"/>
        <v>3170388.88</v>
      </c>
      <c r="AM168" s="86"/>
      <c r="AN168" s="87">
        <f t="shared" si="63"/>
        <v>3803499.88</v>
      </c>
      <c r="AO168" s="88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</row>
    <row r="169" spans="1:101" s="92" customFormat="1" ht="12.75" x14ac:dyDescent="0.2">
      <c r="D169" s="94">
        <v>395</v>
      </c>
      <c r="E169" s="89" t="s">
        <v>210</v>
      </c>
      <c r="F169" s="74">
        <v>339.42090000000002</v>
      </c>
      <c r="G169" s="58">
        <f t="shared" si="46"/>
        <v>1285271.55</v>
      </c>
      <c r="H169" s="58">
        <v>342.91980000000001</v>
      </c>
      <c r="I169" s="58">
        <v>30.491399999999999</v>
      </c>
      <c r="J169" s="75">
        <f t="shared" si="47"/>
        <v>8.8900000000000007E-2</v>
      </c>
      <c r="K169" s="58">
        <f t="shared" si="48"/>
        <v>30.174518010000003</v>
      </c>
      <c r="L169" s="58">
        <v>20.7288</v>
      </c>
      <c r="M169" s="58">
        <f t="shared" si="49"/>
        <v>30.17</v>
      </c>
      <c r="N169" s="58">
        <f t="shared" si="50"/>
        <v>57121.46</v>
      </c>
      <c r="O169" s="58">
        <v>27</v>
      </c>
      <c r="P169" s="58">
        <f t="shared" si="51"/>
        <v>55001.97</v>
      </c>
      <c r="Q169" s="58">
        <v>2</v>
      </c>
      <c r="R169" s="58">
        <f t="shared" si="52"/>
        <v>1481.74</v>
      </c>
      <c r="S169" s="58">
        <v>6</v>
      </c>
      <c r="T169" s="58">
        <f t="shared" si="53"/>
        <v>4445.22</v>
      </c>
      <c r="U169" s="76">
        <f t="shared" si="43"/>
        <v>1403321.94</v>
      </c>
      <c r="V169" s="160">
        <v>1766871</v>
      </c>
      <c r="W169" s="77">
        <f t="shared" si="54"/>
        <v>8.8900000000000007E-2</v>
      </c>
      <c r="X169" s="58">
        <f t="shared" si="55"/>
        <v>0</v>
      </c>
      <c r="Y169" s="78">
        <f t="shared" si="44"/>
        <v>0</v>
      </c>
      <c r="Z169" s="58">
        <v>48124806.090160087</v>
      </c>
      <c r="AA169" s="76">
        <v>0</v>
      </c>
      <c r="AB169" s="79" t="str">
        <f t="shared" si="56"/>
        <v/>
      </c>
      <c r="AC169" s="155" t="str">
        <f t="shared" si="57"/>
        <v>N/A</v>
      </c>
      <c r="AD169" s="152">
        <f t="shared" si="58"/>
        <v>0</v>
      </c>
      <c r="AE169" s="80">
        <f t="shared" si="59"/>
        <v>1766871</v>
      </c>
      <c r="AF169" s="81">
        <v>2442017</v>
      </c>
      <c r="AG169" s="82">
        <f t="shared" si="60"/>
        <v>675146</v>
      </c>
      <c r="AH169" s="80">
        <v>0</v>
      </c>
      <c r="AI169" s="76">
        <f t="shared" si="45"/>
        <v>0</v>
      </c>
      <c r="AJ169" s="83">
        <v>641388.36749999993</v>
      </c>
      <c r="AK169" s="84" t="str">
        <f t="shared" si="61"/>
        <v/>
      </c>
      <c r="AL169" s="85">
        <f t="shared" si="62"/>
        <v>675146</v>
      </c>
      <c r="AM169" s="86"/>
      <c r="AN169" s="87">
        <f t="shared" si="63"/>
        <v>2442017</v>
      </c>
      <c r="AO169" s="88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</row>
    <row r="170" spans="1:101" s="92" customFormat="1" ht="12.75" x14ac:dyDescent="0.2">
      <c r="D170" s="94">
        <v>399</v>
      </c>
      <c r="E170" s="89" t="s">
        <v>211</v>
      </c>
      <c r="F170" s="74">
        <v>944.45690000000002</v>
      </c>
      <c r="G170" s="58">
        <f t="shared" si="46"/>
        <v>3576337.16</v>
      </c>
      <c r="H170" s="58">
        <v>1042.6324999999999</v>
      </c>
      <c r="I170" s="58">
        <v>253.82429999999999</v>
      </c>
      <c r="J170" s="75">
        <f t="shared" si="47"/>
        <v>0.24340000000000001</v>
      </c>
      <c r="K170" s="58">
        <f t="shared" si="48"/>
        <v>229.88080946000002</v>
      </c>
      <c r="L170" s="58">
        <v>139.29250000000002</v>
      </c>
      <c r="M170" s="58">
        <f t="shared" si="49"/>
        <v>229.88</v>
      </c>
      <c r="N170" s="58">
        <f t="shared" si="50"/>
        <v>435236.4</v>
      </c>
      <c r="O170" s="58">
        <v>170.5729</v>
      </c>
      <c r="P170" s="58">
        <f t="shared" si="51"/>
        <v>347475.76</v>
      </c>
      <c r="Q170" s="58">
        <v>15.238900000000001</v>
      </c>
      <c r="R170" s="58">
        <f t="shared" si="52"/>
        <v>11290.04</v>
      </c>
      <c r="S170" s="58">
        <v>13.3667</v>
      </c>
      <c r="T170" s="58">
        <f t="shared" si="53"/>
        <v>9902.99</v>
      </c>
      <c r="U170" s="76">
        <f t="shared" si="43"/>
        <v>4380242.3500000006</v>
      </c>
      <c r="V170" s="160">
        <v>1407023</v>
      </c>
      <c r="W170" s="77">
        <f t="shared" si="54"/>
        <v>0.24340000000000001</v>
      </c>
      <c r="X170" s="58">
        <f t="shared" si="55"/>
        <v>69940.990000000005</v>
      </c>
      <c r="Y170" s="78">
        <f t="shared" si="44"/>
        <v>64844.559557959634</v>
      </c>
      <c r="Z170" s="58">
        <v>5005056.579933052</v>
      </c>
      <c r="AA170" s="76">
        <v>29733.2871426487</v>
      </c>
      <c r="AB170" s="79" t="str">
        <f t="shared" si="56"/>
        <v>Required</v>
      </c>
      <c r="AC170" s="155" t="str">
        <f t="shared" si="57"/>
        <v>Yes</v>
      </c>
      <c r="AD170" s="152">
        <f t="shared" si="58"/>
        <v>3067797.1967006088</v>
      </c>
      <c r="AE170" s="80">
        <f t="shared" si="59"/>
        <v>4474820.1967006084</v>
      </c>
      <c r="AF170" s="81">
        <v>1944666</v>
      </c>
      <c r="AG170" s="82">
        <f t="shared" si="60"/>
        <v>0</v>
      </c>
      <c r="AH170" s="80">
        <v>0</v>
      </c>
      <c r="AI170" s="76">
        <f t="shared" si="45"/>
        <v>0</v>
      </c>
      <c r="AJ170" s="83">
        <v>2856800.1189999999</v>
      </c>
      <c r="AK170" s="84" t="str">
        <f t="shared" si="61"/>
        <v/>
      </c>
      <c r="AL170" s="85">
        <f t="shared" si="62"/>
        <v>3067797.2</v>
      </c>
      <c r="AM170" s="86"/>
      <c r="AN170" s="87">
        <f t="shared" si="63"/>
        <v>4474820.2</v>
      </c>
      <c r="AO170" s="88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</row>
    <row r="171" spans="1:101" s="92" customFormat="1" ht="12.75" x14ac:dyDescent="0.2">
      <c r="D171" s="94">
        <v>401</v>
      </c>
      <c r="E171" s="89" t="s">
        <v>212</v>
      </c>
      <c r="F171" s="74">
        <v>718.63160000000005</v>
      </c>
      <c r="G171" s="58">
        <f t="shared" si="46"/>
        <v>2721213.53</v>
      </c>
      <c r="H171" s="58">
        <v>790.22370000000001</v>
      </c>
      <c r="I171" s="58">
        <v>432.1662</v>
      </c>
      <c r="J171" s="75">
        <f t="shared" si="47"/>
        <v>0.54690000000000005</v>
      </c>
      <c r="K171" s="58">
        <f t="shared" si="48"/>
        <v>393.01962204000006</v>
      </c>
      <c r="L171" s="58">
        <v>390.94970000000001</v>
      </c>
      <c r="M171" s="58">
        <f t="shared" si="49"/>
        <v>393.02</v>
      </c>
      <c r="N171" s="58">
        <f t="shared" si="50"/>
        <v>744112.63</v>
      </c>
      <c r="O171" s="58">
        <v>200.3809</v>
      </c>
      <c r="P171" s="58">
        <f t="shared" si="51"/>
        <v>408197.94</v>
      </c>
      <c r="Q171" s="58">
        <v>10.180199999999999</v>
      </c>
      <c r="R171" s="58">
        <f t="shared" si="52"/>
        <v>7542.2</v>
      </c>
      <c r="S171" s="58">
        <v>11.098800000000001</v>
      </c>
      <c r="T171" s="58">
        <f t="shared" si="53"/>
        <v>8222.77</v>
      </c>
      <c r="U171" s="76">
        <f t="shared" si="43"/>
        <v>3889289.07</v>
      </c>
      <c r="V171" s="160">
        <v>605418</v>
      </c>
      <c r="W171" s="77">
        <f t="shared" si="54"/>
        <v>0.54690000000000005</v>
      </c>
      <c r="X171" s="58">
        <f t="shared" si="55"/>
        <v>235812</v>
      </c>
      <c r="Y171" s="78">
        <f t="shared" si="44"/>
        <v>218628.95104117884</v>
      </c>
      <c r="Z171" s="58">
        <v>1301673.9059891482</v>
      </c>
      <c r="AA171" s="76">
        <v>240049.69579085885</v>
      </c>
      <c r="AB171" s="79" t="str">
        <f t="shared" si="56"/>
        <v>Required</v>
      </c>
      <c r="AC171" s="155" t="str">
        <f t="shared" si="57"/>
        <v>Yes</v>
      </c>
      <c r="AD171" s="152">
        <f t="shared" si="58"/>
        <v>3742549.7168320375</v>
      </c>
      <c r="AE171" s="80">
        <f t="shared" si="59"/>
        <v>4347967.716832038</v>
      </c>
      <c r="AF171" s="81">
        <v>836756</v>
      </c>
      <c r="AG171" s="82">
        <f t="shared" si="60"/>
        <v>0</v>
      </c>
      <c r="AH171" s="80">
        <v>3663773</v>
      </c>
      <c r="AI171" s="76">
        <f t="shared" si="45"/>
        <v>3663773</v>
      </c>
      <c r="AJ171" s="83">
        <v>6929805.4665000001</v>
      </c>
      <c r="AK171" s="84" t="str">
        <f t="shared" si="61"/>
        <v/>
      </c>
      <c r="AL171" s="85">
        <f t="shared" si="62"/>
        <v>7406322.7199999997</v>
      </c>
      <c r="AM171" s="86"/>
      <c r="AN171" s="87">
        <f t="shared" si="63"/>
        <v>8011740.7199999997</v>
      </c>
      <c r="AO171" s="88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</row>
    <row r="172" spans="1:101" s="92" customFormat="1" ht="12.75" x14ac:dyDescent="0.2">
      <c r="D172" s="94">
        <v>403</v>
      </c>
      <c r="E172" s="89" t="s">
        <v>213</v>
      </c>
      <c r="F172" s="74">
        <v>560.4778</v>
      </c>
      <c r="G172" s="58">
        <f t="shared" si="46"/>
        <v>2122338.87</v>
      </c>
      <c r="H172" s="58">
        <v>601.38130000000001</v>
      </c>
      <c r="I172" s="58">
        <v>86.435599999999994</v>
      </c>
      <c r="J172" s="75">
        <f t="shared" si="47"/>
        <v>0.14369999999999999</v>
      </c>
      <c r="K172" s="58">
        <f t="shared" si="48"/>
        <v>80.540659859999991</v>
      </c>
      <c r="L172" s="58">
        <v>41.737000000000002</v>
      </c>
      <c r="M172" s="58">
        <f t="shared" si="49"/>
        <v>80.540000000000006</v>
      </c>
      <c r="N172" s="58">
        <f t="shared" si="50"/>
        <v>152487.99</v>
      </c>
      <c r="O172" s="58">
        <v>120.2097</v>
      </c>
      <c r="P172" s="58">
        <f t="shared" si="51"/>
        <v>244880.38</v>
      </c>
      <c r="Q172" s="58">
        <v>1</v>
      </c>
      <c r="R172" s="58">
        <f t="shared" si="52"/>
        <v>740.87</v>
      </c>
      <c r="S172" s="58">
        <v>20.6479</v>
      </c>
      <c r="T172" s="58">
        <f t="shared" si="53"/>
        <v>15297.41</v>
      </c>
      <c r="U172" s="76">
        <f t="shared" si="43"/>
        <v>2535745.5200000005</v>
      </c>
      <c r="V172" s="160">
        <v>799242</v>
      </c>
      <c r="W172" s="77">
        <f t="shared" si="54"/>
        <v>0.14369999999999999</v>
      </c>
      <c r="X172" s="58">
        <f t="shared" si="55"/>
        <v>14467</v>
      </c>
      <c r="Y172" s="78">
        <f t="shared" si="44"/>
        <v>13412.824770209887</v>
      </c>
      <c r="Z172" s="58">
        <v>8246982.4761227584</v>
      </c>
      <c r="AA172" s="76">
        <v>0</v>
      </c>
      <c r="AB172" s="79" t="str">
        <f t="shared" si="56"/>
        <v/>
      </c>
      <c r="AC172" s="155" t="str">
        <f t="shared" si="57"/>
        <v>N/A</v>
      </c>
      <c r="AD172" s="152">
        <f t="shared" si="58"/>
        <v>1749916.3447702103</v>
      </c>
      <c r="AE172" s="80">
        <f t="shared" si="59"/>
        <v>2549158.3447702103</v>
      </c>
      <c r="AF172" s="81">
        <v>1104643</v>
      </c>
      <c r="AG172" s="82">
        <f t="shared" si="60"/>
        <v>0</v>
      </c>
      <c r="AH172" s="80">
        <v>97091</v>
      </c>
      <c r="AI172" s="76">
        <f t="shared" si="45"/>
        <v>97091</v>
      </c>
      <c r="AJ172" s="83">
        <v>1764475.2609999997</v>
      </c>
      <c r="AK172" s="84" t="str">
        <f t="shared" si="61"/>
        <v/>
      </c>
      <c r="AL172" s="85">
        <f t="shared" si="62"/>
        <v>1847007.34</v>
      </c>
      <c r="AM172" s="86"/>
      <c r="AN172" s="87">
        <f t="shared" si="63"/>
        <v>2646249.34</v>
      </c>
      <c r="AO172" s="88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</row>
    <row r="173" spans="1:101" s="92" customFormat="1" ht="12.75" x14ac:dyDescent="0.2">
      <c r="D173" s="94">
        <v>404</v>
      </c>
      <c r="E173" s="89" t="s">
        <v>214</v>
      </c>
      <c r="F173" s="74">
        <v>551.7512999999999</v>
      </c>
      <c r="G173" s="58">
        <f t="shared" si="46"/>
        <v>2089294.58</v>
      </c>
      <c r="H173" s="58">
        <v>594.79189999999994</v>
      </c>
      <c r="I173" s="58">
        <v>207.09960000000001</v>
      </c>
      <c r="J173" s="75">
        <f t="shared" si="47"/>
        <v>0.34820000000000001</v>
      </c>
      <c r="K173" s="58">
        <f t="shared" si="48"/>
        <v>192.11980265999998</v>
      </c>
      <c r="L173" s="58">
        <v>189.94220000000001</v>
      </c>
      <c r="M173" s="58">
        <f t="shared" si="49"/>
        <v>192.12</v>
      </c>
      <c r="N173" s="58">
        <f t="shared" si="50"/>
        <v>363744.64</v>
      </c>
      <c r="O173" s="58">
        <v>120.7761</v>
      </c>
      <c r="P173" s="58">
        <f t="shared" si="51"/>
        <v>246034.2</v>
      </c>
      <c r="Q173" s="58">
        <v>1.5</v>
      </c>
      <c r="R173" s="58">
        <f t="shared" si="52"/>
        <v>1111.31</v>
      </c>
      <c r="S173" s="58">
        <v>11.1073</v>
      </c>
      <c r="T173" s="58">
        <f t="shared" si="53"/>
        <v>8229.07</v>
      </c>
      <c r="U173" s="76">
        <f t="shared" si="43"/>
        <v>2708413.8000000003</v>
      </c>
      <c r="V173" s="160">
        <v>526456</v>
      </c>
      <c r="W173" s="77">
        <f t="shared" si="54"/>
        <v>0.34820000000000001</v>
      </c>
      <c r="X173" s="58">
        <f t="shared" si="55"/>
        <v>83620.23</v>
      </c>
      <c r="Y173" s="78">
        <f t="shared" si="44"/>
        <v>77527.026490263903</v>
      </c>
      <c r="Z173" s="58">
        <v>2298239.9856111803</v>
      </c>
      <c r="AA173" s="76">
        <v>92453.677415369399</v>
      </c>
      <c r="AB173" s="79" t="str">
        <f t="shared" si="56"/>
        <v>Required</v>
      </c>
      <c r="AC173" s="155" t="str">
        <f t="shared" si="57"/>
        <v>Yes</v>
      </c>
      <c r="AD173" s="152">
        <f t="shared" si="58"/>
        <v>2351938.5039056339</v>
      </c>
      <c r="AE173" s="80">
        <f t="shared" si="59"/>
        <v>2878394.5039056339</v>
      </c>
      <c r="AF173" s="81">
        <v>727622</v>
      </c>
      <c r="AG173" s="82">
        <f t="shared" si="60"/>
        <v>0</v>
      </c>
      <c r="AH173" s="80">
        <v>2277433</v>
      </c>
      <c r="AI173" s="76">
        <f t="shared" si="45"/>
        <v>2277433</v>
      </c>
      <c r="AJ173" s="83">
        <v>4399311.6514999997</v>
      </c>
      <c r="AK173" s="84" t="str">
        <f t="shared" si="61"/>
        <v/>
      </c>
      <c r="AL173" s="85">
        <f t="shared" si="62"/>
        <v>4629371.5</v>
      </c>
      <c r="AM173" s="86"/>
      <c r="AN173" s="87">
        <f t="shared" si="63"/>
        <v>5155827.5</v>
      </c>
      <c r="AO173" s="88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</row>
    <row r="174" spans="1:101" s="92" customFormat="1" ht="12.75" x14ac:dyDescent="0.2">
      <c r="A174" s="100"/>
      <c r="B174" s="101"/>
      <c r="C174" s="101"/>
      <c r="D174" s="94">
        <v>405</v>
      </c>
      <c r="E174" s="89" t="s">
        <v>215</v>
      </c>
      <c r="F174" s="74">
        <v>438.16109999999998</v>
      </c>
      <c r="G174" s="58">
        <f t="shared" si="46"/>
        <v>1659167.11</v>
      </c>
      <c r="H174" s="58">
        <v>484.5421</v>
      </c>
      <c r="I174" s="58">
        <v>34.935000000000002</v>
      </c>
      <c r="J174" s="75">
        <f t="shared" si="47"/>
        <v>7.2099999999999997E-2</v>
      </c>
      <c r="K174" s="58">
        <f t="shared" si="48"/>
        <v>31.591415309999999</v>
      </c>
      <c r="L174" s="58">
        <v>12.970599999999999</v>
      </c>
      <c r="M174" s="58">
        <f t="shared" si="49"/>
        <v>31.59</v>
      </c>
      <c r="N174" s="58">
        <f t="shared" si="50"/>
        <v>59809.98</v>
      </c>
      <c r="O174" s="58">
        <v>93.991399999999999</v>
      </c>
      <c r="P174" s="58">
        <f t="shared" si="51"/>
        <v>191470.82</v>
      </c>
      <c r="Q174" s="58">
        <v>2</v>
      </c>
      <c r="R174" s="58">
        <f t="shared" si="52"/>
        <v>1481.74</v>
      </c>
      <c r="S174" s="58">
        <v>4</v>
      </c>
      <c r="T174" s="58">
        <f t="shared" si="53"/>
        <v>2963.48</v>
      </c>
      <c r="U174" s="76">
        <f t="shared" si="43"/>
        <v>1914893.1300000001</v>
      </c>
      <c r="V174" s="160">
        <v>1671089</v>
      </c>
      <c r="W174" s="77">
        <f t="shared" si="54"/>
        <v>7.2099999999999997E-2</v>
      </c>
      <c r="X174" s="58">
        <f t="shared" si="55"/>
        <v>0</v>
      </c>
      <c r="Y174" s="78">
        <f t="shared" si="44"/>
        <v>0</v>
      </c>
      <c r="Z174" s="58">
        <v>43685791.506823361</v>
      </c>
      <c r="AA174" s="76">
        <v>0</v>
      </c>
      <c r="AB174" s="79" t="str">
        <f t="shared" si="56"/>
        <v/>
      </c>
      <c r="AC174" s="155" t="str">
        <f t="shared" si="57"/>
        <v>N/A</v>
      </c>
      <c r="AD174" s="152">
        <f t="shared" si="58"/>
        <v>243804.13000000012</v>
      </c>
      <c r="AE174" s="80">
        <f t="shared" si="59"/>
        <v>1914893.1300000001</v>
      </c>
      <c r="AF174" s="81">
        <v>2309635</v>
      </c>
      <c r="AG174" s="82">
        <f t="shared" si="60"/>
        <v>394741.86999999988</v>
      </c>
      <c r="AH174" s="80">
        <v>234921</v>
      </c>
      <c r="AI174" s="76">
        <f t="shared" si="45"/>
        <v>234921</v>
      </c>
      <c r="AJ174" s="83">
        <v>829793.29849999992</v>
      </c>
      <c r="AK174" s="84" t="str">
        <f t="shared" si="61"/>
        <v/>
      </c>
      <c r="AL174" s="85">
        <f t="shared" si="62"/>
        <v>873467</v>
      </c>
      <c r="AM174" s="86"/>
      <c r="AN174" s="87">
        <f t="shared" si="63"/>
        <v>2544556</v>
      </c>
      <c r="AO174" s="88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</row>
    <row r="175" spans="1:101" s="92" customFormat="1" ht="12.75" x14ac:dyDescent="0.2">
      <c r="D175" s="94">
        <v>407</v>
      </c>
      <c r="E175" s="89" t="s">
        <v>216</v>
      </c>
      <c r="F175" s="74">
        <v>258.81630000000001</v>
      </c>
      <c r="G175" s="58">
        <f t="shared" si="46"/>
        <v>980049.33</v>
      </c>
      <c r="H175" s="58">
        <v>284.47289999999998</v>
      </c>
      <c r="I175" s="58">
        <v>138.4649</v>
      </c>
      <c r="J175" s="75">
        <f t="shared" si="47"/>
        <v>0.48670000000000002</v>
      </c>
      <c r="K175" s="58">
        <f t="shared" si="48"/>
        <v>125.96589321000002</v>
      </c>
      <c r="L175" s="58">
        <v>109.91370000000001</v>
      </c>
      <c r="M175" s="58">
        <f t="shared" si="49"/>
        <v>125.97</v>
      </c>
      <c r="N175" s="58">
        <f t="shared" si="50"/>
        <v>238501.52</v>
      </c>
      <c r="O175" s="58">
        <v>69.447699999999998</v>
      </c>
      <c r="P175" s="58">
        <f t="shared" si="51"/>
        <v>141472.6</v>
      </c>
      <c r="Q175" s="58">
        <v>0</v>
      </c>
      <c r="R175" s="58">
        <f t="shared" si="52"/>
        <v>0</v>
      </c>
      <c r="S175" s="58">
        <v>5</v>
      </c>
      <c r="T175" s="58">
        <f t="shared" si="53"/>
        <v>3704.35</v>
      </c>
      <c r="U175" s="76">
        <f t="shared" si="43"/>
        <v>1363727.8</v>
      </c>
      <c r="V175" s="160">
        <v>124428</v>
      </c>
      <c r="W175" s="77">
        <f t="shared" si="54"/>
        <v>0.48670000000000002</v>
      </c>
      <c r="X175" s="58">
        <f t="shared" si="55"/>
        <v>75582</v>
      </c>
      <c r="Y175" s="78">
        <f t="shared" si="44"/>
        <v>70074.522830027228</v>
      </c>
      <c r="Z175" s="58">
        <v>1224061.1385985313</v>
      </c>
      <c r="AA175" s="76">
        <v>78211.25238819659</v>
      </c>
      <c r="AB175" s="79" t="str">
        <f t="shared" si="56"/>
        <v>Required</v>
      </c>
      <c r="AC175" s="155" t="str">
        <f t="shared" si="57"/>
        <v>Yes</v>
      </c>
      <c r="AD175" s="152">
        <f t="shared" si="58"/>
        <v>1387585.5752182237</v>
      </c>
      <c r="AE175" s="80">
        <f t="shared" si="59"/>
        <v>1512013.5752182237</v>
      </c>
      <c r="AF175" s="81">
        <v>171974</v>
      </c>
      <c r="AG175" s="82">
        <f t="shared" si="60"/>
        <v>0</v>
      </c>
      <c r="AH175" s="80">
        <v>1386032</v>
      </c>
      <c r="AI175" s="76">
        <f t="shared" si="45"/>
        <v>1386032</v>
      </c>
      <c r="AJ175" s="83">
        <v>2580681.1939999997</v>
      </c>
      <c r="AK175" s="84" t="str">
        <f t="shared" si="61"/>
        <v/>
      </c>
      <c r="AL175" s="85">
        <f t="shared" si="62"/>
        <v>2773617.58</v>
      </c>
      <c r="AM175" s="86"/>
      <c r="AN175" s="87">
        <f t="shared" si="63"/>
        <v>2898045.58</v>
      </c>
      <c r="AO175" s="88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</row>
    <row r="176" spans="1:101" s="92" customFormat="1" ht="12.75" x14ac:dyDescent="0.2">
      <c r="D176" s="94">
        <v>411</v>
      </c>
      <c r="E176" s="89" t="s">
        <v>217</v>
      </c>
      <c r="F176" s="74">
        <v>538.03480000000002</v>
      </c>
      <c r="G176" s="58">
        <f t="shared" si="46"/>
        <v>2037354.86</v>
      </c>
      <c r="H176" s="58">
        <v>600.62450000000001</v>
      </c>
      <c r="I176" s="58">
        <v>79.702400000000011</v>
      </c>
      <c r="J176" s="75">
        <f t="shared" si="47"/>
        <v>0.13270000000000001</v>
      </c>
      <c r="K176" s="58">
        <f t="shared" si="48"/>
        <v>71.397217960000006</v>
      </c>
      <c r="L176" s="58">
        <v>52.724699999999999</v>
      </c>
      <c r="M176" s="58">
        <f t="shared" si="49"/>
        <v>71.400000000000006</v>
      </c>
      <c r="N176" s="58">
        <f t="shared" si="50"/>
        <v>135183.04999999999</v>
      </c>
      <c r="O176" s="58">
        <v>95.974999999999994</v>
      </c>
      <c r="P176" s="58">
        <f t="shared" si="51"/>
        <v>195511.63</v>
      </c>
      <c r="Q176" s="58">
        <v>0</v>
      </c>
      <c r="R176" s="58">
        <f t="shared" si="52"/>
        <v>0</v>
      </c>
      <c r="S176" s="58">
        <v>19.628599999999999</v>
      </c>
      <c r="T176" s="58">
        <f t="shared" si="53"/>
        <v>14542.24</v>
      </c>
      <c r="U176" s="76">
        <f t="shared" si="43"/>
        <v>2382591.7800000003</v>
      </c>
      <c r="V176" s="160">
        <v>847371</v>
      </c>
      <c r="W176" s="77">
        <f t="shared" si="54"/>
        <v>0.13270000000000001</v>
      </c>
      <c r="X176" s="58">
        <f t="shared" si="55"/>
        <v>11843.48</v>
      </c>
      <c r="Y176" s="78">
        <f t="shared" si="44"/>
        <v>10980.474314611556</v>
      </c>
      <c r="Z176" s="58">
        <v>9729990.0073684026</v>
      </c>
      <c r="AA176" s="76">
        <v>0</v>
      </c>
      <c r="AB176" s="79" t="str">
        <f t="shared" si="56"/>
        <v/>
      </c>
      <c r="AC176" s="155" t="str">
        <f t="shared" si="57"/>
        <v>N/A</v>
      </c>
      <c r="AD176" s="152">
        <f t="shared" si="58"/>
        <v>1546201.2543146119</v>
      </c>
      <c r="AE176" s="80">
        <f t="shared" si="59"/>
        <v>2393572.2543146117</v>
      </c>
      <c r="AF176" s="81">
        <v>1171163</v>
      </c>
      <c r="AG176" s="82">
        <f t="shared" si="60"/>
        <v>0</v>
      </c>
      <c r="AH176" s="80">
        <v>769340</v>
      </c>
      <c r="AI176" s="76">
        <f t="shared" si="45"/>
        <v>769340</v>
      </c>
      <c r="AJ176" s="83">
        <v>2190175.5430000001</v>
      </c>
      <c r="AK176" s="84" t="str">
        <f t="shared" si="61"/>
        <v/>
      </c>
      <c r="AL176" s="85">
        <f t="shared" si="62"/>
        <v>2315541.25</v>
      </c>
      <c r="AM176" s="86"/>
      <c r="AN176" s="87">
        <f t="shared" si="63"/>
        <v>3162912.25</v>
      </c>
      <c r="AO176" s="88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</row>
    <row r="177" spans="4:101" s="92" customFormat="1" ht="12.75" x14ac:dyDescent="0.2">
      <c r="D177" s="94">
        <v>413</v>
      </c>
      <c r="E177" s="89" t="s">
        <v>218</v>
      </c>
      <c r="F177" s="74">
        <v>748.69950000000006</v>
      </c>
      <c r="G177" s="58">
        <f t="shared" si="46"/>
        <v>2835070.45</v>
      </c>
      <c r="H177" s="58">
        <v>779.35359999999991</v>
      </c>
      <c r="I177" s="58">
        <v>77.675399999999996</v>
      </c>
      <c r="J177" s="75">
        <f t="shared" si="47"/>
        <v>9.9699999999999997E-2</v>
      </c>
      <c r="K177" s="58">
        <f t="shared" si="48"/>
        <v>74.64534015000001</v>
      </c>
      <c r="L177" s="58">
        <v>48.217499999999994</v>
      </c>
      <c r="M177" s="58">
        <f t="shared" si="49"/>
        <v>74.650000000000006</v>
      </c>
      <c r="N177" s="58">
        <f t="shared" si="50"/>
        <v>141336.34</v>
      </c>
      <c r="O177" s="58">
        <v>78.662199999999999</v>
      </c>
      <c r="P177" s="58">
        <f t="shared" si="51"/>
        <v>160243.54999999999</v>
      </c>
      <c r="Q177" s="58">
        <v>0</v>
      </c>
      <c r="R177" s="58">
        <f t="shared" si="52"/>
        <v>0</v>
      </c>
      <c r="S177" s="58">
        <v>20</v>
      </c>
      <c r="T177" s="58">
        <f t="shared" si="53"/>
        <v>14817.4</v>
      </c>
      <c r="U177" s="76">
        <f t="shared" si="43"/>
        <v>3151467.7399999998</v>
      </c>
      <c r="V177" s="160">
        <v>974365</v>
      </c>
      <c r="W177" s="77">
        <f t="shared" si="54"/>
        <v>9.9699999999999997E-2</v>
      </c>
      <c r="X177" s="58">
        <f t="shared" si="55"/>
        <v>0</v>
      </c>
      <c r="Y177" s="78">
        <f t="shared" si="44"/>
        <v>0</v>
      </c>
      <c r="Z177" s="58">
        <v>10842067.667357119</v>
      </c>
      <c r="AA177" s="76">
        <v>0</v>
      </c>
      <c r="AB177" s="79" t="str">
        <f t="shared" si="56"/>
        <v/>
      </c>
      <c r="AC177" s="155" t="str">
        <f t="shared" si="57"/>
        <v>N/A</v>
      </c>
      <c r="AD177" s="152">
        <f t="shared" si="58"/>
        <v>2177102.7399999998</v>
      </c>
      <c r="AE177" s="80">
        <f t="shared" si="59"/>
        <v>3151467.7399999998</v>
      </c>
      <c r="AF177" s="81">
        <v>1346683</v>
      </c>
      <c r="AG177" s="82">
        <f t="shared" si="60"/>
        <v>0</v>
      </c>
      <c r="AH177" s="80">
        <v>0</v>
      </c>
      <c r="AI177" s="76">
        <f t="shared" si="45"/>
        <v>0</v>
      </c>
      <c r="AJ177" s="83">
        <v>2041992.1585000001</v>
      </c>
      <c r="AK177" s="84" t="str">
        <f t="shared" si="61"/>
        <v/>
      </c>
      <c r="AL177" s="85">
        <f t="shared" si="62"/>
        <v>2177102.7400000002</v>
      </c>
      <c r="AM177" s="86"/>
      <c r="AN177" s="87">
        <f t="shared" si="63"/>
        <v>3151467.74</v>
      </c>
      <c r="AO177" s="88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</row>
    <row r="178" spans="4:101" s="92" customFormat="1" ht="12.75" x14ac:dyDescent="0.2">
      <c r="D178" s="94">
        <v>414</v>
      </c>
      <c r="E178" s="89" t="s">
        <v>219</v>
      </c>
      <c r="F178" s="74">
        <v>0</v>
      </c>
      <c r="G178" s="58">
        <f t="shared" si="46"/>
        <v>0</v>
      </c>
      <c r="H178" s="58">
        <v>0</v>
      </c>
      <c r="I178" s="58">
        <v>0</v>
      </c>
      <c r="J178" s="75">
        <v>0</v>
      </c>
      <c r="K178" s="58">
        <f t="shared" si="48"/>
        <v>0</v>
      </c>
      <c r="L178" s="58">
        <v>0</v>
      </c>
      <c r="M178" s="58">
        <f t="shared" si="49"/>
        <v>0</v>
      </c>
      <c r="N178" s="58">
        <f t="shared" si="50"/>
        <v>0</v>
      </c>
      <c r="O178" s="58">
        <v>0</v>
      </c>
      <c r="P178" s="58">
        <f t="shared" si="51"/>
        <v>0</v>
      </c>
      <c r="Q178" s="58">
        <v>0</v>
      </c>
      <c r="R178" s="58">
        <f t="shared" si="52"/>
        <v>0</v>
      </c>
      <c r="S178" s="58">
        <v>0</v>
      </c>
      <c r="T178" s="58">
        <f t="shared" si="53"/>
        <v>0</v>
      </c>
      <c r="U178" s="76">
        <f t="shared" si="43"/>
        <v>0</v>
      </c>
      <c r="V178" s="160">
        <v>3880</v>
      </c>
      <c r="W178" s="77">
        <f t="shared" si="54"/>
        <v>0</v>
      </c>
      <c r="X178" s="58">
        <f t="shared" si="55"/>
        <v>0</v>
      </c>
      <c r="Y178" s="78">
        <f t="shared" si="44"/>
        <v>0</v>
      </c>
      <c r="Z178" s="58">
        <v>0</v>
      </c>
      <c r="AA178" s="76"/>
      <c r="AB178" s="86" t="str">
        <f t="shared" si="56"/>
        <v/>
      </c>
      <c r="AC178" s="155" t="str">
        <f t="shared" si="57"/>
        <v>N/A</v>
      </c>
      <c r="AD178" s="152">
        <f t="shared" si="58"/>
        <v>0</v>
      </c>
      <c r="AE178" s="80">
        <f t="shared" si="59"/>
        <v>3880</v>
      </c>
      <c r="AF178" s="81">
        <v>5363</v>
      </c>
      <c r="AG178" s="82">
        <f t="shared" si="60"/>
        <v>1483</v>
      </c>
      <c r="AH178" s="80">
        <v>0</v>
      </c>
      <c r="AI178" s="76">
        <f t="shared" si="45"/>
        <v>0</v>
      </c>
      <c r="AJ178" s="83">
        <v>1408.5364999999999</v>
      </c>
      <c r="AK178" s="84" t="str">
        <f t="shared" si="61"/>
        <v/>
      </c>
      <c r="AL178" s="85">
        <f t="shared" si="62"/>
        <v>1483</v>
      </c>
      <c r="AM178" s="86"/>
      <c r="AN178" s="87">
        <f t="shared" si="63"/>
        <v>5363</v>
      </c>
      <c r="AO178" s="88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</row>
    <row r="179" spans="4:101" s="92" customFormat="1" ht="12.75" x14ac:dyDescent="0.2">
      <c r="D179" s="94">
        <v>415</v>
      </c>
      <c r="E179" s="89" t="s">
        <v>220</v>
      </c>
      <c r="F179" s="74">
        <v>37.732999999999997</v>
      </c>
      <c r="G179" s="58">
        <f t="shared" si="46"/>
        <v>142882.04</v>
      </c>
      <c r="H179" s="58">
        <v>32.620100000000001</v>
      </c>
      <c r="I179" s="58">
        <v>2</v>
      </c>
      <c r="J179" s="75">
        <f t="shared" si="47"/>
        <v>6.13E-2</v>
      </c>
      <c r="K179" s="58">
        <f t="shared" si="48"/>
        <v>2.3130328999999996</v>
      </c>
      <c r="L179" s="58">
        <v>3</v>
      </c>
      <c r="M179" s="58">
        <f t="shared" si="49"/>
        <v>3</v>
      </c>
      <c r="N179" s="58">
        <f t="shared" si="50"/>
        <v>5679.96</v>
      </c>
      <c r="O179" s="58">
        <v>8</v>
      </c>
      <c r="P179" s="58">
        <f t="shared" si="51"/>
        <v>16296.88</v>
      </c>
      <c r="Q179" s="58">
        <v>0</v>
      </c>
      <c r="R179" s="58">
        <f t="shared" si="52"/>
        <v>0</v>
      </c>
      <c r="S179" s="58">
        <v>0</v>
      </c>
      <c r="T179" s="58">
        <f t="shared" si="53"/>
        <v>0</v>
      </c>
      <c r="U179" s="76">
        <f t="shared" si="43"/>
        <v>164858.88</v>
      </c>
      <c r="V179" s="160">
        <v>41420</v>
      </c>
      <c r="W179" s="77">
        <f t="shared" si="54"/>
        <v>7.9500000000000001E-2</v>
      </c>
      <c r="X179" s="58">
        <f t="shared" si="55"/>
        <v>0</v>
      </c>
      <c r="Y179" s="78">
        <f t="shared" si="44"/>
        <v>0</v>
      </c>
      <c r="Z179" s="58">
        <v>11486369.467107333</v>
      </c>
      <c r="AA179" s="76">
        <v>0</v>
      </c>
      <c r="AB179" s="79" t="str">
        <f t="shared" si="56"/>
        <v/>
      </c>
      <c r="AC179" s="155" t="str">
        <f t="shared" si="57"/>
        <v>N/A</v>
      </c>
      <c r="AD179" s="152">
        <f t="shared" si="58"/>
        <v>123438.88</v>
      </c>
      <c r="AE179" s="80">
        <f t="shared" si="59"/>
        <v>164858.88</v>
      </c>
      <c r="AF179" s="81">
        <v>57247</v>
      </c>
      <c r="AG179" s="82">
        <f t="shared" si="60"/>
        <v>0</v>
      </c>
      <c r="AH179" s="80">
        <v>128496</v>
      </c>
      <c r="AI179" s="76">
        <f t="shared" si="45"/>
        <v>128496</v>
      </c>
      <c r="AJ179" s="83">
        <v>245392.22</v>
      </c>
      <c r="AK179" s="84" t="str">
        <f t="shared" si="61"/>
        <v/>
      </c>
      <c r="AL179" s="85">
        <f t="shared" si="62"/>
        <v>251934.88</v>
      </c>
      <c r="AM179" s="86"/>
      <c r="AN179" s="87">
        <f t="shared" si="63"/>
        <v>293354.88</v>
      </c>
      <c r="AO179" s="88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</row>
    <row r="180" spans="4:101" s="92" customFormat="1" ht="12.75" x14ac:dyDescent="0.2">
      <c r="D180" s="94">
        <v>419</v>
      </c>
      <c r="E180" s="89" t="s">
        <v>221</v>
      </c>
      <c r="F180" s="74">
        <v>548.81630000000007</v>
      </c>
      <c r="G180" s="58">
        <f t="shared" si="46"/>
        <v>2078180.73</v>
      </c>
      <c r="H180" s="58">
        <v>560.16470000000004</v>
      </c>
      <c r="I180" s="58">
        <v>328.33169999999996</v>
      </c>
      <c r="J180" s="75">
        <f t="shared" si="47"/>
        <v>0.58609999999999995</v>
      </c>
      <c r="K180" s="58">
        <f t="shared" si="48"/>
        <v>321.66123343000004</v>
      </c>
      <c r="L180" s="58">
        <v>262.57460000000003</v>
      </c>
      <c r="M180" s="58">
        <f t="shared" si="49"/>
        <v>321.66000000000003</v>
      </c>
      <c r="N180" s="58">
        <f t="shared" si="50"/>
        <v>609005.31000000006</v>
      </c>
      <c r="O180" s="58">
        <v>128.2929</v>
      </c>
      <c r="P180" s="58">
        <f t="shared" si="51"/>
        <v>261346.75</v>
      </c>
      <c r="Q180" s="58">
        <v>3</v>
      </c>
      <c r="R180" s="58">
        <f t="shared" si="52"/>
        <v>2222.61</v>
      </c>
      <c r="S180" s="58">
        <v>5.0278</v>
      </c>
      <c r="T180" s="58">
        <f t="shared" si="53"/>
        <v>3724.95</v>
      </c>
      <c r="U180" s="76">
        <f t="shared" si="43"/>
        <v>2954480.35</v>
      </c>
      <c r="V180" s="160">
        <v>1118170</v>
      </c>
      <c r="W180" s="77">
        <f t="shared" si="54"/>
        <v>0.58609999999999995</v>
      </c>
      <c r="X180" s="58">
        <f t="shared" si="55"/>
        <v>192996</v>
      </c>
      <c r="Y180" s="78">
        <f t="shared" si="44"/>
        <v>178932.84919827382</v>
      </c>
      <c r="Z180" s="58">
        <v>2875332.248697205</v>
      </c>
      <c r="AA180" s="76"/>
      <c r="AB180" s="93"/>
      <c r="AC180" s="155" t="str">
        <f t="shared" si="57"/>
        <v>N/A</v>
      </c>
      <c r="AD180" s="152">
        <f t="shared" si="58"/>
        <v>2015243.1991982739</v>
      </c>
      <c r="AE180" s="80">
        <f t="shared" si="59"/>
        <v>3133413.1991982739</v>
      </c>
      <c r="AF180" s="81">
        <v>1545438</v>
      </c>
      <c r="AG180" s="82">
        <f t="shared" si="60"/>
        <v>0</v>
      </c>
      <c r="AH180" s="80">
        <v>1018969</v>
      </c>
      <c r="AI180" s="76">
        <f t="shared" si="45"/>
        <v>1018969</v>
      </c>
      <c r="AJ180" s="83">
        <v>2763363.3914999999</v>
      </c>
      <c r="AK180" s="84" t="str">
        <f t="shared" si="61"/>
        <v/>
      </c>
      <c r="AL180" s="85">
        <f t="shared" si="62"/>
        <v>3034212.2</v>
      </c>
      <c r="AM180" s="86"/>
      <c r="AN180" s="87">
        <f t="shared" si="63"/>
        <v>4152382.2</v>
      </c>
      <c r="AO180" s="88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</row>
    <row r="181" spans="4:101" s="92" customFormat="1" ht="12.75" x14ac:dyDescent="0.2">
      <c r="D181" s="94">
        <v>425</v>
      </c>
      <c r="E181" s="89" t="s">
        <v>222</v>
      </c>
      <c r="F181" s="74">
        <v>1590.2106999999999</v>
      </c>
      <c r="G181" s="58">
        <f t="shared" si="46"/>
        <v>6021587.25</v>
      </c>
      <c r="H181" s="58">
        <v>1728.3325</v>
      </c>
      <c r="I181" s="58">
        <v>130.9331</v>
      </c>
      <c r="J181" s="75">
        <f t="shared" si="47"/>
        <v>7.5800000000000006E-2</v>
      </c>
      <c r="K181" s="58">
        <f t="shared" si="48"/>
        <v>120.53797106</v>
      </c>
      <c r="L181" s="58">
        <v>118.7921</v>
      </c>
      <c r="M181" s="58">
        <f t="shared" si="49"/>
        <v>120.54</v>
      </c>
      <c r="N181" s="58">
        <f t="shared" si="50"/>
        <v>228220.79</v>
      </c>
      <c r="O181" s="58">
        <v>281.20749999999998</v>
      </c>
      <c r="P181" s="58">
        <f t="shared" si="51"/>
        <v>572850.61</v>
      </c>
      <c r="Q181" s="58">
        <v>13.5</v>
      </c>
      <c r="R181" s="58">
        <f t="shared" si="52"/>
        <v>10001.75</v>
      </c>
      <c r="S181" s="58">
        <v>44.173200000000001</v>
      </c>
      <c r="T181" s="58">
        <f t="shared" si="53"/>
        <v>32726.6</v>
      </c>
      <c r="U181" s="76">
        <f t="shared" si="43"/>
        <v>6865387</v>
      </c>
      <c r="V181" s="160">
        <v>2692652</v>
      </c>
      <c r="W181" s="77">
        <f t="shared" si="54"/>
        <v>7.5800000000000006E-2</v>
      </c>
      <c r="X181" s="58">
        <f t="shared" si="55"/>
        <v>0</v>
      </c>
      <c r="Y181" s="78">
        <f t="shared" si="44"/>
        <v>0</v>
      </c>
      <c r="Z181" s="58">
        <v>18707144.501398455</v>
      </c>
      <c r="AA181" s="76">
        <v>0</v>
      </c>
      <c r="AB181" s="79" t="str">
        <f t="shared" si="56"/>
        <v/>
      </c>
      <c r="AC181" s="155" t="str">
        <f t="shared" si="57"/>
        <v>N/A</v>
      </c>
      <c r="AD181" s="152">
        <f t="shared" si="58"/>
        <v>4172735</v>
      </c>
      <c r="AE181" s="80">
        <f t="shared" si="59"/>
        <v>6865387</v>
      </c>
      <c r="AF181" s="81">
        <v>3721551</v>
      </c>
      <c r="AG181" s="82">
        <f t="shared" si="60"/>
        <v>0</v>
      </c>
      <c r="AH181" s="80">
        <v>0</v>
      </c>
      <c r="AI181" s="76">
        <f t="shared" si="45"/>
        <v>0</v>
      </c>
      <c r="AJ181" s="83">
        <v>3996178.7905000001</v>
      </c>
      <c r="AK181" s="84" t="str">
        <f t="shared" si="61"/>
        <v/>
      </c>
      <c r="AL181" s="85">
        <f t="shared" si="62"/>
        <v>4172735</v>
      </c>
      <c r="AM181" s="86"/>
      <c r="AN181" s="87">
        <f t="shared" si="63"/>
        <v>6865387</v>
      </c>
      <c r="AO181" s="88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</row>
    <row r="182" spans="4:101" s="92" customFormat="1" ht="12.75" x14ac:dyDescent="0.2">
      <c r="D182" s="94">
        <v>427</v>
      </c>
      <c r="E182" s="89" t="s">
        <v>223</v>
      </c>
      <c r="F182" s="74">
        <v>995.1232</v>
      </c>
      <c r="G182" s="58">
        <f t="shared" si="46"/>
        <v>3768193.22</v>
      </c>
      <c r="H182" s="58">
        <v>1004.6602</v>
      </c>
      <c r="I182" s="58">
        <v>228.1746</v>
      </c>
      <c r="J182" s="75">
        <f t="shared" si="47"/>
        <v>0.2271</v>
      </c>
      <c r="K182" s="58">
        <f t="shared" si="48"/>
        <v>225.99247872000001</v>
      </c>
      <c r="L182" s="58">
        <v>185.26089999999999</v>
      </c>
      <c r="M182" s="58">
        <f t="shared" si="49"/>
        <v>225.99</v>
      </c>
      <c r="N182" s="58">
        <f t="shared" si="50"/>
        <v>427871.39</v>
      </c>
      <c r="O182" s="58">
        <v>198.084</v>
      </c>
      <c r="P182" s="58">
        <f t="shared" si="51"/>
        <v>403518.9</v>
      </c>
      <c r="Q182" s="58">
        <v>3.4701</v>
      </c>
      <c r="R182" s="58">
        <f t="shared" si="52"/>
        <v>2570.89</v>
      </c>
      <c r="S182" s="58">
        <v>17</v>
      </c>
      <c r="T182" s="58">
        <f t="shared" si="53"/>
        <v>12594.79</v>
      </c>
      <c r="U182" s="76">
        <f t="shared" si="43"/>
        <v>4614749.1900000004</v>
      </c>
      <c r="V182" s="160">
        <v>983013</v>
      </c>
      <c r="W182" s="77">
        <f t="shared" si="54"/>
        <v>0.2271</v>
      </c>
      <c r="X182" s="58">
        <f t="shared" si="55"/>
        <v>64152.91</v>
      </c>
      <c r="Y182" s="78">
        <f t="shared" si="44"/>
        <v>59478.242920373654</v>
      </c>
      <c r="Z182" s="58">
        <v>3677416.0450452897</v>
      </c>
      <c r="AA182" s="76">
        <v>68234.497237427946</v>
      </c>
      <c r="AB182" s="79" t="str">
        <f t="shared" si="56"/>
        <v>Required</v>
      </c>
      <c r="AC182" s="155" t="str">
        <f t="shared" si="57"/>
        <v>Yes</v>
      </c>
      <c r="AD182" s="152">
        <f t="shared" si="58"/>
        <v>3759448.9301578021</v>
      </c>
      <c r="AE182" s="80">
        <f t="shared" si="59"/>
        <v>4742461.9301578021</v>
      </c>
      <c r="AF182" s="81">
        <v>1358636</v>
      </c>
      <c r="AG182" s="82">
        <f t="shared" si="60"/>
        <v>0</v>
      </c>
      <c r="AH182" s="80">
        <v>2363044</v>
      </c>
      <c r="AI182" s="76">
        <f t="shared" si="45"/>
        <v>2363044</v>
      </c>
      <c r="AJ182" s="83">
        <v>5698245.8914999999</v>
      </c>
      <c r="AK182" s="84" t="str">
        <f t="shared" si="61"/>
        <v/>
      </c>
      <c r="AL182" s="85">
        <f t="shared" si="62"/>
        <v>6122492.9299999997</v>
      </c>
      <c r="AM182" s="86"/>
      <c r="AN182" s="87">
        <f t="shared" si="63"/>
        <v>7105505.9299999997</v>
      </c>
      <c r="AO182" s="88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</row>
    <row r="183" spans="4:101" s="92" customFormat="1" ht="12.75" x14ac:dyDescent="0.2">
      <c r="D183" s="94">
        <v>429</v>
      </c>
      <c r="E183" s="89" t="s">
        <v>224</v>
      </c>
      <c r="F183" s="74">
        <v>686.50980000000004</v>
      </c>
      <c r="G183" s="58">
        <f t="shared" si="46"/>
        <v>2599579.2000000002</v>
      </c>
      <c r="H183" s="58">
        <v>730.56200000000001</v>
      </c>
      <c r="I183" s="58">
        <v>225.32830000000001</v>
      </c>
      <c r="J183" s="75">
        <f t="shared" si="47"/>
        <v>0.30840000000000001</v>
      </c>
      <c r="K183" s="58">
        <f t="shared" si="48"/>
        <v>211.71962232000001</v>
      </c>
      <c r="L183" s="58">
        <v>192.85899999999998</v>
      </c>
      <c r="M183" s="58">
        <f t="shared" si="49"/>
        <v>211.72</v>
      </c>
      <c r="N183" s="58">
        <f t="shared" si="50"/>
        <v>400853.71</v>
      </c>
      <c r="O183" s="58">
        <v>185.0128</v>
      </c>
      <c r="P183" s="58">
        <f t="shared" si="51"/>
        <v>376891.43</v>
      </c>
      <c r="Q183" s="58">
        <v>18.7302</v>
      </c>
      <c r="R183" s="58">
        <f t="shared" si="52"/>
        <v>13876.64</v>
      </c>
      <c r="S183" s="58">
        <v>14</v>
      </c>
      <c r="T183" s="58">
        <f t="shared" si="53"/>
        <v>10372.18</v>
      </c>
      <c r="U183" s="76">
        <f t="shared" si="43"/>
        <v>3401573.1600000006</v>
      </c>
      <c r="V183" s="160">
        <v>534984</v>
      </c>
      <c r="W183" s="77">
        <f t="shared" si="54"/>
        <v>0.30840000000000001</v>
      </c>
      <c r="X183" s="58">
        <f t="shared" si="55"/>
        <v>81618.06</v>
      </c>
      <c r="Y183" s="78">
        <f t="shared" si="44"/>
        <v>75670.749765983055</v>
      </c>
      <c r="Z183" s="58">
        <v>2215223.6781307762</v>
      </c>
      <c r="AA183" s="76">
        <v>104170.66957259976</v>
      </c>
      <c r="AB183" s="79" t="str">
        <f t="shared" si="56"/>
        <v>Required</v>
      </c>
      <c r="AC183" s="155" t="str">
        <f t="shared" si="57"/>
        <v>Yes</v>
      </c>
      <c r="AD183" s="152">
        <f t="shared" si="58"/>
        <v>3046430.5793385832</v>
      </c>
      <c r="AE183" s="80">
        <f t="shared" si="59"/>
        <v>3581414.5793385832</v>
      </c>
      <c r="AF183" s="81">
        <v>739408</v>
      </c>
      <c r="AG183" s="82">
        <f t="shared" si="60"/>
        <v>0</v>
      </c>
      <c r="AH183" s="80">
        <v>1017192</v>
      </c>
      <c r="AI183" s="76">
        <f t="shared" si="45"/>
        <v>1017192</v>
      </c>
      <c r="AJ183" s="83">
        <v>3799138.0935</v>
      </c>
      <c r="AK183" s="84" t="str">
        <f t="shared" si="61"/>
        <v/>
      </c>
      <c r="AL183" s="85">
        <f t="shared" si="62"/>
        <v>4063622.58</v>
      </c>
      <c r="AM183" s="86"/>
      <c r="AN183" s="87">
        <f t="shared" si="63"/>
        <v>4598606.58</v>
      </c>
      <c r="AO183" s="88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</row>
    <row r="184" spans="4:101" s="92" customFormat="1" ht="12.75" x14ac:dyDescent="0.2">
      <c r="D184" s="94">
        <v>431</v>
      </c>
      <c r="E184" s="89" t="s">
        <v>225</v>
      </c>
      <c r="F184" s="74">
        <v>677.88879999999995</v>
      </c>
      <c r="G184" s="58">
        <f t="shared" si="46"/>
        <v>2566934.4</v>
      </c>
      <c r="H184" s="58">
        <v>712.89729999999997</v>
      </c>
      <c r="I184" s="58">
        <v>213.75879999999998</v>
      </c>
      <c r="J184" s="75">
        <f t="shared" si="47"/>
        <v>0.29980000000000001</v>
      </c>
      <c r="K184" s="58">
        <f t="shared" si="48"/>
        <v>203.23106224</v>
      </c>
      <c r="L184" s="58">
        <v>145.84309999999999</v>
      </c>
      <c r="M184" s="58">
        <f t="shared" si="49"/>
        <v>203.23</v>
      </c>
      <c r="N184" s="58">
        <f t="shared" si="50"/>
        <v>384779.42</v>
      </c>
      <c r="O184" s="58">
        <v>116.3597</v>
      </c>
      <c r="P184" s="58">
        <f t="shared" si="51"/>
        <v>237037.51</v>
      </c>
      <c r="Q184" s="58">
        <v>1</v>
      </c>
      <c r="R184" s="58">
        <f t="shared" si="52"/>
        <v>740.87</v>
      </c>
      <c r="S184" s="58">
        <v>8</v>
      </c>
      <c r="T184" s="58">
        <f t="shared" si="53"/>
        <v>5926.96</v>
      </c>
      <c r="U184" s="76">
        <f t="shared" si="43"/>
        <v>3195419.16</v>
      </c>
      <c r="V184" s="160">
        <v>1052430</v>
      </c>
      <c r="W184" s="77">
        <f t="shared" si="54"/>
        <v>0.29980000000000001</v>
      </c>
      <c r="X184" s="58">
        <f t="shared" si="55"/>
        <v>76160.44</v>
      </c>
      <c r="Y184" s="78">
        <f t="shared" si="44"/>
        <v>70610.813309053992</v>
      </c>
      <c r="Z184" s="58">
        <v>4265927.2342934413</v>
      </c>
      <c r="AA184" s="76">
        <v>45814.029062690708</v>
      </c>
      <c r="AB184" s="79" t="str">
        <f t="shared" si="56"/>
        <v>Required</v>
      </c>
      <c r="AC184" s="155" t="str">
        <f t="shared" si="57"/>
        <v>Yes</v>
      </c>
      <c r="AD184" s="152">
        <f t="shared" si="58"/>
        <v>2259414.0023717447</v>
      </c>
      <c r="AE184" s="80">
        <f t="shared" si="59"/>
        <v>3311844.0023717447</v>
      </c>
      <c r="AF184" s="81">
        <v>1454578</v>
      </c>
      <c r="AG184" s="82">
        <f t="shared" si="60"/>
        <v>0</v>
      </c>
      <c r="AH184" s="80">
        <v>400345</v>
      </c>
      <c r="AI184" s="76">
        <f t="shared" si="45"/>
        <v>400345</v>
      </c>
      <c r="AJ184" s="83">
        <v>2425396.4835000001</v>
      </c>
      <c r="AK184" s="84" t="str">
        <f t="shared" si="61"/>
        <v/>
      </c>
      <c r="AL184" s="85">
        <f t="shared" si="62"/>
        <v>2659759</v>
      </c>
      <c r="AM184" s="86"/>
      <c r="AN184" s="87">
        <f t="shared" si="63"/>
        <v>3712189</v>
      </c>
      <c r="AO184" s="88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</row>
    <row r="185" spans="4:101" s="92" customFormat="1" ht="12.75" x14ac:dyDescent="0.2">
      <c r="D185" s="94">
        <v>435</v>
      </c>
      <c r="E185" s="89" t="s">
        <v>226</v>
      </c>
      <c r="F185" s="74">
        <v>74.842799999999997</v>
      </c>
      <c r="G185" s="58">
        <f t="shared" si="46"/>
        <v>283404.24</v>
      </c>
      <c r="H185" s="58">
        <v>80.828900000000004</v>
      </c>
      <c r="I185" s="58">
        <v>15.845400000000001</v>
      </c>
      <c r="J185" s="75">
        <f t="shared" si="47"/>
        <v>0.19600000000000001</v>
      </c>
      <c r="K185" s="58">
        <f t="shared" si="48"/>
        <v>14.669188800000001</v>
      </c>
      <c r="L185" s="58">
        <v>8</v>
      </c>
      <c r="M185" s="58">
        <f t="shared" si="49"/>
        <v>14.67</v>
      </c>
      <c r="N185" s="58">
        <f t="shared" si="50"/>
        <v>27775</v>
      </c>
      <c r="O185" s="58">
        <v>11.691000000000001</v>
      </c>
      <c r="P185" s="58">
        <f t="shared" si="51"/>
        <v>23815.85</v>
      </c>
      <c r="Q185" s="58">
        <v>0</v>
      </c>
      <c r="R185" s="58">
        <f t="shared" si="52"/>
        <v>0</v>
      </c>
      <c r="S185" s="58">
        <v>0</v>
      </c>
      <c r="T185" s="58">
        <f t="shared" si="53"/>
        <v>0</v>
      </c>
      <c r="U185" s="76">
        <f t="shared" si="43"/>
        <v>334995.08999999997</v>
      </c>
      <c r="V185" s="160">
        <v>125688</v>
      </c>
      <c r="W185" s="77">
        <f t="shared" si="54"/>
        <v>0.19600000000000001</v>
      </c>
      <c r="X185" s="58">
        <f t="shared" si="55"/>
        <v>3594.15</v>
      </c>
      <c r="Y185" s="78">
        <f t="shared" si="44"/>
        <v>3332.2529997822539</v>
      </c>
      <c r="Z185" s="58">
        <v>7130903.3550181324</v>
      </c>
      <c r="AA185" s="76">
        <v>0</v>
      </c>
      <c r="AB185" s="79" t="str">
        <f t="shared" si="56"/>
        <v/>
      </c>
      <c r="AC185" s="155" t="str">
        <f t="shared" si="57"/>
        <v>N/A</v>
      </c>
      <c r="AD185" s="152">
        <f t="shared" si="58"/>
        <v>212639.34299978221</v>
      </c>
      <c r="AE185" s="80">
        <f t="shared" si="59"/>
        <v>338327.34299978218</v>
      </c>
      <c r="AF185" s="81">
        <v>173716</v>
      </c>
      <c r="AG185" s="82">
        <f t="shared" si="60"/>
        <v>0</v>
      </c>
      <c r="AH185" s="80">
        <v>144093</v>
      </c>
      <c r="AI185" s="76">
        <f t="shared" si="45"/>
        <v>144093</v>
      </c>
      <c r="AJ185" s="83">
        <v>330193.685</v>
      </c>
      <c r="AK185" s="84" t="str">
        <f t="shared" si="61"/>
        <v/>
      </c>
      <c r="AL185" s="85">
        <f t="shared" si="62"/>
        <v>356732.34</v>
      </c>
      <c r="AM185" s="86"/>
      <c r="AN185" s="87">
        <f t="shared" si="63"/>
        <v>482420.34</v>
      </c>
      <c r="AO185" s="88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</row>
    <row r="186" spans="4:101" s="92" customFormat="1" ht="12.75" x14ac:dyDescent="0.2">
      <c r="D186" s="94">
        <v>436</v>
      </c>
      <c r="E186" s="89" t="s">
        <v>227</v>
      </c>
      <c r="F186" s="74">
        <v>0</v>
      </c>
      <c r="G186" s="58">
        <f t="shared" si="46"/>
        <v>0</v>
      </c>
      <c r="H186" s="58">
        <v>0</v>
      </c>
      <c r="I186" s="58">
        <v>0</v>
      </c>
      <c r="J186" s="75">
        <v>0</v>
      </c>
      <c r="K186" s="58">
        <f t="shared" si="48"/>
        <v>0</v>
      </c>
      <c r="L186" s="58">
        <v>0</v>
      </c>
      <c r="M186" s="58">
        <f t="shared" si="49"/>
        <v>0</v>
      </c>
      <c r="N186" s="58">
        <f t="shared" si="50"/>
        <v>0</v>
      </c>
      <c r="O186" s="58">
        <v>0</v>
      </c>
      <c r="P186" s="58">
        <f t="shared" si="51"/>
        <v>0</v>
      </c>
      <c r="Q186" s="58">
        <v>0</v>
      </c>
      <c r="R186" s="58">
        <f t="shared" si="52"/>
        <v>0</v>
      </c>
      <c r="S186" s="58">
        <v>0</v>
      </c>
      <c r="T186" s="58">
        <f t="shared" si="53"/>
        <v>0</v>
      </c>
      <c r="U186" s="76">
        <f t="shared" si="43"/>
        <v>0</v>
      </c>
      <c r="V186" s="160">
        <v>5612</v>
      </c>
      <c r="W186" s="77">
        <f t="shared" si="54"/>
        <v>0</v>
      </c>
      <c r="X186" s="58">
        <f t="shared" si="55"/>
        <v>0</v>
      </c>
      <c r="Y186" s="78">
        <f t="shared" si="44"/>
        <v>0</v>
      </c>
      <c r="Z186" s="58">
        <v>0</v>
      </c>
      <c r="AA186" s="76"/>
      <c r="AB186" s="86" t="str">
        <f t="shared" si="56"/>
        <v/>
      </c>
      <c r="AC186" s="155" t="str">
        <f t="shared" si="57"/>
        <v>N/A</v>
      </c>
      <c r="AD186" s="152">
        <f t="shared" si="58"/>
        <v>0</v>
      </c>
      <c r="AE186" s="80">
        <f t="shared" si="59"/>
        <v>5612</v>
      </c>
      <c r="AF186" s="81">
        <v>7757</v>
      </c>
      <c r="AG186" s="82">
        <f t="shared" si="60"/>
        <v>2145</v>
      </c>
      <c r="AH186" s="80">
        <v>1182</v>
      </c>
      <c r="AI186" s="76">
        <f t="shared" si="45"/>
        <v>0</v>
      </c>
      <c r="AJ186" s="83">
        <v>2037.674</v>
      </c>
      <c r="AK186" s="84" t="str">
        <f t="shared" si="61"/>
        <v/>
      </c>
      <c r="AL186" s="85">
        <f t="shared" si="62"/>
        <v>2145</v>
      </c>
      <c r="AM186" s="86"/>
      <c r="AN186" s="87">
        <f t="shared" si="63"/>
        <v>7757</v>
      </c>
      <c r="AO186" s="88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</row>
    <row r="187" spans="4:101" s="92" customFormat="1" ht="12.75" x14ac:dyDescent="0.2">
      <c r="D187" s="94">
        <v>437</v>
      </c>
      <c r="E187" s="89" t="s">
        <v>228</v>
      </c>
      <c r="F187" s="74">
        <v>49.094999999999999</v>
      </c>
      <c r="G187" s="58">
        <f t="shared" si="46"/>
        <v>185906.07</v>
      </c>
      <c r="H187" s="58">
        <v>47.485300000000002</v>
      </c>
      <c r="I187" s="58">
        <v>14</v>
      </c>
      <c r="J187" s="75">
        <f t="shared" si="47"/>
        <v>0.29480000000000001</v>
      </c>
      <c r="K187" s="58">
        <f t="shared" si="48"/>
        <v>14.473205999999999</v>
      </c>
      <c r="L187" s="58">
        <v>15.4552</v>
      </c>
      <c r="M187" s="58">
        <f t="shared" si="49"/>
        <v>15.46</v>
      </c>
      <c r="N187" s="58">
        <f t="shared" si="50"/>
        <v>29270.73</v>
      </c>
      <c r="O187" s="58">
        <v>9.3626000000000005</v>
      </c>
      <c r="P187" s="58">
        <f t="shared" si="51"/>
        <v>19072.650000000001</v>
      </c>
      <c r="Q187" s="58">
        <v>0</v>
      </c>
      <c r="R187" s="58">
        <f t="shared" si="52"/>
        <v>0</v>
      </c>
      <c r="S187" s="58">
        <v>2</v>
      </c>
      <c r="T187" s="58">
        <f t="shared" si="53"/>
        <v>1481.74</v>
      </c>
      <c r="U187" s="76">
        <f t="shared" si="43"/>
        <v>235731.19</v>
      </c>
      <c r="V187" s="160">
        <v>406777</v>
      </c>
      <c r="W187" s="77">
        <f t="shared" si="54"/>
        <v>0.31490000000000001</v>
      </c>
      <c r="X187" s="58">
        <f t="shared" si="55"/>
        <v>0</v>
      </c>
      <c r="Y187" s="78">
        <f t="shared" si="44"/>
        <v>0</v>
      </c>
      <c r="Z187" s="58">
        <v>22050310.593419466</v>
      </c>
      <c r="AA187" s="76">
        <v>0</v>
      </c>
      <c r="AB187" s="79" t="str">
        <f t="shared" si="56"/>
        <v/>
      </c>
      <c r="AC187" s="155" t="str">
        <f t="shared" si="57"/>
        <v>N/A</v>
      </c>
      <c r="AD187" s="152">
        <f t="shared" si="58"/>
        <v>0</v>
      </c>
      <c r="AE187" s="80">
        <f t="shared" si="59"/>
        <v>406777</v>
      </c>
      <c r="AF187" s="81">
        <v>562212</v>
      </c>
      <c r="AG187" s="82">
        <f t="shared" si="60"/>
        <v>155435</v>
      </c>
      <c r="AH187" s="80">
        <v>35370</v>
      </c>
      <c r="AI187" s="76">
        <f t="shared" si="45"/>
        <v>0</v>
      </c>
      <c r="AJ187" s="83">
        <v>147662.91749999998</v>
      </c>
      <c r="AK187" s="84" t="str">
        <f t="shared" si="61"/>
        <v/>
      </c>
      <c r="AL187" s="85">
        <f t="shared" si="62"/>
        <v>155435</v>
      </c>
      <c r="AM187" s="86"/>
      <c r="AN187" s="87">
        <f t="shared" si="63"/>
        <v>562212</v>
      </c>
      <c r="AO187" s="88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</row>
    <row r="188" spans="4:101" s="92" customFormat="1" ht="12.75" x14ac:dyDescent="0.2">
      <c r="D188" s="94">
        <v>439</v>
      </c>
      <c r="E188" s="89" t="s">
        <v>229</v>
      </c>
      <c r="F188" s="74">
        <v>540.56460000000004</v>
      </c>
      <c r="G188" s="58">
        <f t="shared" si="46"/>
        <v>2046934.35</v>
      </c>
      <c r="H188" s="58">
        <v>559.80199999999991</v>
      </c>
      <c r="I188" s="58">
        <v>259.88369999999998</v>
      </c>
      <c r="J188" s="75">
        <f t="shared" si="47"/>
        <v>0.4642</v>
      </c>
      <c r="K188" s="58">
        <f t="shared" si="48"/>
        <v>250.93008732000001</v>
      </c>
      <c r="L188" s="58">
        <v>204.09879999999998</v>
      </c>
      <c r="M188" s="58">
        <f t="shared" si="49"/>
        <v>250.93</v>
      </c>
      <c r="N188" s="58">
        <f t="shared" si="50"/>
        <v>475090.79</v>
      </c>
      <c r="O188" s="58">
        <v>140.27770000000001</v>
      </c>
      <c r="P188" s="58">
        <f t="shared" si="51"/>
        <v>285761.11</v>
      </c>
      <c r="Q188" s="58">
        <v>0</v>
      </c>
      <c r="R188" s="58">
        <f t="shared" si="52"/>
        <v>0</v>
      </c>
      <c r="S188" s="58">
        <v>12</v>
      </c>
      <c r="T188" s="58">
        <f t="shared" si="53"/>
        <v>8890.44</v>
      </c>
      <c r="U188" s="76">
        <f t="shared" si="43"/>
        <v>2816676.69</v>
      </c>
      <c r="V188" s="160">
        <v>410305</v>
      </c>
      <c r="W188" s="77">
        <f t="shared" si="54"/>
        <v>0.4642</v>
      </c>
      <c r="X188" s="58">
        <f t="shared" si="55"/>
        <v>145602.13</v>
      </c>
      <c r="Y188" s="78">
        <f t="shared" si="44"/>
        <v>134992.45564797957</v>
      </c>
      <c r="Z188" s="58">
        <v>1380823.9135753636</v>
      </c>
      <c r="AA188" s="76">
        <v>150681.68119764942</v>
      </c>
      <c r="AB188" s="79" t="str">
        <f t="shared" si="56"/>
        <v>Required</v>
      </c>
      <c r="AC188" s="155" t="str">
        <f t="shared" si="57"/>
        <v>Yes</v>
      </c>
      <c r="AD188" s="152">
        <f t="shared" si="58"/>
        <v>2692045.8268456287</v>
      </c>
      <c r="AE188" s="80">
        <f t="shared" si="59"/>
        <v>3102350.8268456287</v>
      </c>
      <c r="AF188" s="81">
        <v>567088</v>
      </c>
      <c r="AG188" s="82">
        <f t="shared" si="60"/>
        <v>0</v>
      </c>
      <c r="AH188" s="80">
        <v>2185277</v>
      </c>
      <c r="AI188" s="76">
        <f t="shared" si="45"/>
        <v>2185277</v>
      </c>
      <c r="AJ188" s="83">
        <v>4486374.2589999996</v>
      </c>
      <c r="AK188" s="84" t="str">
        <f t="shared" si="61"/>
        <v/>
      </c>
      <c r="AL188" s="85">
        <f t="shared" si="62"/>
        <v>4877322.83</v>
      </c>
      <c r="AM188" s="86"/>
      <c r="AN188" s="87">
        <f t="shared" si="63"/>
        <v>5287627.83</v>
      </c>
      <c r="AO188" s="88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</row>
    <row r="189" spans="4:101" s="92" customFormat="1" ht="12.75" x14ac:dyDescent="0.2">
      <c r="D189" s="94">
        <v>441</v>
      </c>
      <c r="E189" s="89" t="s">
        <v>230</v>
      </c>
      <c r="F189" s="74">
        <v>287.78730000000002</v>
      </c>
      <c r="G189" s="58">
        <f t="shared" si="46"/>
        <v>1089752.6599999999</v>
      </c>
      <c r="H189" s="58">
        <v>291.0908</v>
      </c>
      <c r="I189" s="58">
        <v>21.744299999999999</v>
      </c>
      <c r="J189" s="75">
        <f t="shared" si="47"/>
        <v>7.4700000000000003E-2</v>
      </c>
      <c r="K189" s="58">
        <f t="shared" si="48"/>
        <v>21.497711310000003</v>
      </c>
      <c r="L189" s="58">
        <v>13.1557</v>
      </c>
      <c r="M189" s="58">
        <f t="shared" si="49"/>
        <v>21.5</v>
      </c>
      <c r="N189" s="58">
        <f t="shared" si="50"/>
        <v>40706.379999999997</v>
      </c>
      <c r="O189" s="58">
        <v>39.505699999999997</v>
      </c>
      <c r="P189" s="58">
        <f t="shared" si="51"/>
        <v>80477.460000000006</v>
      </c>
      <c r="Q189" s="58">
        <v>3.65</v>
      </c>
      <c r="R189" s="58">
        <f t="shared" si="52"/>
        <v>2704.18</v>
      </c>
      <c r="S189" s="58">
        <v>3</v>
      </c>
      <c r="T189" s="58">
        <f t="shared" si="53"/>
        <v>2222.61</v>
      </c>
      <c r="U189" s="76">
        <f t="shared" si="43"/>
        <v>1215863.2899999998</v>
      </c>
      <c r="V189" s="160">
        <v>425791</v>
      </c>
      <c r="W189" s="77">
        <f t="shared" si="54"/>
        <v>7.4700000000000003E-2</v>
      </c>
      <c r="X189" s="58">
        <f t="shared" si="55"/>
        <v>0</v>
      </c>
      <c r="Y189" s="78">
        <f t="shared" si="44"/>
        <v>0</v>
      </c>
      <c r="Z189" s="58">
        <v>16533944.616369395</v>
      </c>
      <c r="AA189" s="76">
        <v>0</v>
      </c>
      <c r="AB189" s="79" t="str">
        <f t="shared" si="56"/>
        <v/>
      </c>
      <c r="AC189" s="155" t="str">
        <f t="shared" si="57"/>
        <v>N/A</v>
      </c>
      <c r="AD189" s="152">
        <f t="shared" si="58"/>
        <v>790072.2899999998</v>
      </c>
      <c r="AE189" s="80">
        <f t="shared" si="59"/>
        <v>1215863.2899999998</v>
      </c>
      <c r="AF189" s="81">
        <v>588492</v>
      </c>
      <c r="AG189" s="82">
        <f t="shared" si="60"/>
        <v>0</v>
      </c>
      <c r="AH189" s="80">
        <v>167558</v>
      </c>
      <c r="AI189" s="76">
        <f t="shared" si="45"/>
        <v>167558</v>
      </c>
      <c r="AJ189" s="83">
        <v>876934.97749999992</v>
      </c>
      <c r="AK189" s="84" t="str">
        <f t="shared" si="61"/>
        <v/>
      </c>
      <c r="AL189" s="85">
        <f t="shared" si="62"/>
        <v>957630.29</v>
      </c>
      <c r="AM189" s="86"/>
      <c r="AN189" s="87">
        <f t="shared" si="63"/>
        <v>1383421.29</v>
      </c>
      <c r="AO189" s="88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</row>
    <row r="190" spans="4:101" s="92" customFormat="1" ht="12.75" x14ac:dyDescent="0.2">
      <c r="D190" s="94">
        <v>443</v>
      </c>
      <c r="E190" s="89" t="s">
        <v>231</v>
      </c>
      <c r="F190" s="74">
        <v>961.05070000000001</v>
      </c>
      <c r="G190" s="58">
        <f t="shared" si="46"/>
        <v>3639172.24</v>
      </c>
      <c r="H190" s="58">
        <v>985.16609999999991</v>
      </c>
      <c r="I190" s="58">
        <v>177.27979999999999</v>
      </c>
      <c r="J190" s="75">
        <f t="shared" si="47"/>
        <v>0.1799</v>
      </c>
      <c r="K190" s="58">
        <f t="shared" si="48"/>
        <v>172.89302093000001</v>
      </c>
      <c r="L190" s="58">
        <v>111.18810000000001</v>
      </c>
      <c r="M190" s="58">
        <f t="shared" si="49"/>
        <v>172.89</v>
      </c>
      <c r="N190" s="58">
        <f t="shared" si="50"/>
        <v>327336.09000000003</v>
      </c>
      <c r="O190" s="58">
        <v>227.5557</v>
      </c>
      <c r="P190" s="58">
        <f t="shared" si="51"/>
        <v>463555.99</v>
      </c>
      <c r="Q190" s="58">
        <v>9.3082999999999991</v>
      </c>
      <c r="R190" s="58">
        <f t="shared" si="52"/>
        <v>6896.24</v>
      </c>
      <c r="S190" s="58">
        <v>19</v>
      </c>
      <c r="T190" s="58">
        <f t="shared" si="53"/>
        <v>14076.53</v>
      </c>
      <c r="U190" s="76">
        <f t="shared" si="43"/>
        <v>4451037.0900000008</v>
      </c>
      <c r="V190" s="160">
        <v>1607023</v>
      </c>
      <c r="W190" s="77">
        <f t="shared" si="54"/>
        <v>0.1799</v>
      </c>
      <c r="X190" s="58">
        <f t="shared" si="55"/>
        <v>38878.639999999999</v>
      </c>
      <c r="Y190" s="78">
        <f t="shared" si="44"/>
        <v>36045.647724066701</v>
      </c>
      <c r="Z190" s="58">
        <v>7815022.4005188281</v>
      </c>
      <c r="AA190" s="76">
        <v>0</v>
      </c>
      <c r="AB190" s="79" t="str">
        <f t="shared" si="56"/>
        <v/>
      </c>
      <c r="AC190" s="155" t="str">
        <f t="shared" si="57"/>
        <v>N/A</v>
      </c>
      <c r="AD190" s="152">
        <f t="shared" si="58"/>
        <v>2880059.7377240676</v>
      </c>
      <c r="AE190" s="80">
        <f t="shared" si="59"/>
        <v>4487082.7377240676</v>
      </c>
      <c r="AF190" s="81">
        <v>2221089</v>
      </c>
      <c r="AG190" s="82">
        <f t="shared" si="60"/>
        <v>0</v>
      </c>
      <c r="AH190" s="80">
        <v>0</v>
      </c>
      <c r="AI190" s="76">
        <f t="shared" si="45"/>
        <v>0</v>
      </c>
      <c r="AJ190" s="83">
        <v>2654243.4844999998</v>
      </c>
      <c r="AK190" s="84" t="str">
        <f t="shared" si="61"/>
        <v/>
      </c>
      <c r="AL190" s="85">
        <f t="shared" si="62"/>
        <v>2880059.74</v>
      </c>
      <c r="AM190" s="86"/>
      <c r="AN190" s="87">
        <f t="shared" si="63"/>
        <v>4487082.74</v>
      </c>
      <c r="AO190" s="88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</row>
    <row r="191" spans="4:101" s="92" customFormat="1" ht="12.75" x14ac:dyDescent="0.2">
      <c r="D191" s="94">
        <v>447</v>
      </c>
      <c r="E191" s="89" t="s">
        <v>232</v>
      </c>
      <c r="F191" s="74">
        <v>546.9742</v>
      </c>
      <c r="G191" s="58">
        <f t="shared" si="46"/>
        <v>2071205.32</v>
      </c>
      <c r="H191" s="58">
        <v>592.81219999999996</v>
      </c>
      <c r="I191" s="58">
        <v>214.00139999999999</v>
      </c>
      <c r="J191" s="75">
        <f t="shared" si="47"/>
        <v>0.36099999999999999</v>
      </c>
      <c r="K191" s="58">
        <f t="shared" si="48"/>
        <v>197.45768619999998</v>
      </c>
      <c r="L191" s="58">
        <v>167.14770000000001</v>
      </c>
      <c r="M191" s="58">
        <f t="shared" si="49"/>
        <v>197.46</v>
      </c>
      <c r="N191" s="58">
        <f t="shared" si="50"/>
        <v>373854.97</v>
      </c>
      <c r="O191" s="58">
        <v>91.961799999999997</v>
      </c>
      <c r="P191" s="58">
        <f t="shared" si="51"/>
        <v>187336.3</v>
      </c>
      <c r="Q191" s="58">
        <v>7</v>
      </c>
      <c r="R191" s="58">
        <f t="shared" si="52"/>
        <v>5186.09</v>
      </c>
      <c r="S191" s="58">
        <v>10.2721</v>
      </c>
      <c r="T191" s="58">
        <f t="shared" si="53"/>
        <v>7610.29</v>
      </c>
      <c r="U191" s="76">
        <f t="shared" si="43"/>
        <v>2645192.9699999997</v>
      </c>
      <c r="V191" s="160">
        <v>644104</v>
      </c>
      <c r="W191" s="77">
        <f t="shared" si="54"/>
        <v>0.36099999999999999</v>
      </c>
      <c r="X191" s="58">
        <f t="shared" si="55"/>
        <v>89103.83</v>
      </c>
      <c r="Y191" s="78">
        <f t="shared" si="44"/>
        <v>82611.049847554503</v>
      </c>
      <c r="Z191" s="58">
        <v>2792241.9561729818</v>
      </c>
      <c r="AA191" s="76">
        <v>82342.507433430786</v>
      </c>
      <c r="AB191" s="79" t="str">
        <f t="shared" si="56"/>
        <v>Required</v>
      </c>
      <c r="AC191" s="155" t="str">
        <f t="shared" si="57"/>
        <v>Yes</v>
      </c>
      <c r="AD191" s="152">
        <f t="shared" si="58"/>
        <v>2166042.5272809849</v>
      </c>
      <c r="AE191" s="80">
        <f t="shared" si="59"/>
        <v>2810146.5272809849</v>
      </c>
      <c r="AF191" s="81">
        <v>890225</v>
      </c>
      <c r="AG191" s="82">
        <f t="shared" si="60"/>
        <v>0</v>
      </c>
      <c r="AH191" s="80">
        <v>1711893</v>
      </c>
      <c r="AI191" s="76">
        <f t="shared" si="45"/>
        <v>1711893</v>
      </c>
      <c r="AJ191" s="83">
        <v>3579342.3504999997</v>
      </c>
      <c r="AK191" s="84" t="str">
        <f t="shared" si="61"/>
        <v/>
      </c>
      <c r="AL191" s="85">
        <f t="shared" si="62"/>
        <v>3877935.53</v>
      </c>
      <c r="AM191" s="86"/>
      <c r="AN191" s="87">
        <f t="shared" si="63"/>
        <v>4522039.53</v>
      </c>
      <c r="AO191" s="88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</row>
    <row r="192" spans="4:101" s="92" customFormat="1" ht="12.75" x14ac:dyDescent="0.2">
      <c r="D192" s="94">
        <v>449</v>
      </c>
      <c r="E192" s="89" t="s">
        <v>233</v>
      </c>
      <c r="F192" s="74">
        <v>2092.5183999999999</v>
      </c>
      <c r="G192" s="58">
        <f t="shared" si="46"/>
        <v>7923655.7199999997</v>
      </c>
      <c r="H192" s="58">
        <v>2196.2847999999999</v>
      </c>
      <c r="I192" s="58">
        <v>412.71039999999999</v>
      </c>
      <c r="J192" s="75">
        <f t="shared" si="47"/>
        <v>0.18790000000000001</v>
      </c>
      <c r="K192" s="58">
        <f t="shared" si="48"/>
        <v>393.18420736000002</v>
      </c>
      <c r="L192" s="58">
        <v>317.68020000000001</v>
      </c>
      <c r="M192" s="58">
        <f t="shared" si="49"/>
        <v>393.18</v>
      </c>
      <c r="N192" s="58">
        <f t="shared" si="50"/>
        <v>744415.56</v>
      </c>
      <c r="O192" s="58">
        <v>396.60019999999997</v>
      </c>
      <c r="P192" s="58">
        <f t="shared" si="51"/>
        <v>807918.23</v>
      </c>
      <c r="Q192" s="58">
        <v>59.538899999999998</v>
      </c>
      <c r="R192" s="58">
        <f t="shared" si="52"/>
        <v>44110.58</v>
      </c>
      <c r="S192" s="58">
        <v>11.722200000000001</v>
      </c>
      <c r="T192" s="58">
        <f t="shared" si="53"/>
        <v>8684.6299999999992</v>
      </c>
      <c r="U192" s="76">
        <f t="shared" si="43"/>
        <v>9528784.7200000007</v>
      </c>
      <c r="V192" s="160">
        <v>8597476</v>
      </c>
      <c r="W192" s="77">
        <f t="shared" si="54"/>
        <v>0.18790000000000001</v>
      </c>
      <c r="X192" s="58">
        <f t="shared" si="55"/>
        <v>92348.15</v>
      </c>
      <c r="Y192" s="78">
        <f t="shared" si="44"/>
        <v>85618.964111637397</v>
      </c>
      <c r="Z192" s="58">
        <v>18108511.257220127</v>
      </c>
      <c r="AA192" s="76">
        <v>0</v>
      </c>
      <c r="AB192" s="79" t="str">
        <f t="shared" si="56"/>
        <v/>
      </c>
      <c r="AC192" s="155" t="str">
        <f t="shared" si="57"/>
        <v>N/A</v>
      </c>
      <c r="AD192" s="152">
        <f t="shared" si="58"/>
        <v>1016927.6841116381</v>
      </c>
      <c r="AE192" s="80">
        <f t="shared" si="59"/>
        <v>9614403.684111638</v>
      </c>
      <c r="AF192" s="81">
        <v>11882691</v>
      </c>
      <c r="AG192" s="82">
        <f t="shared" si="60"/>
        <v>2268287.315888362</v>
      </c>
      <c r="AH192" s="80">
        <v>0</v>
      </c>
      <c r="AI192" s="76">
        <f t="shared" si="45"/>
        <v>0</v>
      </c>
      <c r="AJ192" s="83">
        <v>3120954.3354999996</v>
      </c>
      <c r="AK192" s="84" t="str">
        <f t="shared" si="61"/>
        <v/>
      </c>
      <c r="AL192" s="85">
        <f t="shared" si="62"/>
        <v>3285215</v>
      </c>
      <c r="AM192" s="86"/>
      <c r="AN192" s="87">
        <f t="shared" si="63"/>
        <v>11882691</v>
      </c>
      <c r="AO192" s="88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</row>
    <row r="193" spans="4:101" s="92" customFormat="1" ht="12.75" x14ac:dyDescent="0.2">
      <c r="D193" s="94">
        <v>451</v>
      </c>
      <c r="E193" s="89" t="s">
        <v>234</v>
      </c>
      <c r="F193" s="74">
        <v>26.735900000000001</v>
      </c>
      <c r="G193" s="58">
        <f t="shared" si="46"/>
        <v>101239.76</v>
      </c>
      <c r="H193" s="58">
        <v>24.4803</v>
      </c>
      <c r="I193" s="58">
        <v>10.4803</v>
      </c>
      <c r="J193" s="75">
        <f t="shared" si="47"/>
        <v>0.42809999999999998</v>
      </c>
      <c r="K193" s="58">
        <f t="shared" si="48"/>
        <v>11.44563879</v>
      </c>
      <c r="L193" s="58">
        <v>7.6292</v>
      </c>
      <c r="M193" s="58">
        <f t="shared" si="49"/>
        <v>11.45</v>
      </c>
      <c r="N193" s="58">
        <f t="shared" si="50"/>
        <v>21678.51</v>
      </c>
      <c r="O193" s="58">
        <v>6.6573000000000002</v>
      </c>
      <c r="P193" s="58">
        <f t="shared" si="51"/>
        <v>13561.65</v>
      </c>
      <c r="Q193" s="58">
        <v>0</v>
      </c>
      <c r="R193" s="58">
        <f t="shared" si="52"/>
        <v>0</v>
      </c>
      <c r="S193" s="58">
        <v>0</v>
      </c>
      <c r="T193" s="58">
        <f t="shared" si="53"/>
        <v>0</v>
      </c>
      <c r="U193" s="76">
        <f t="shared" si="43"/>
        <v>136479.91999999998</v>
      </c>
      <c r="V193" s="160">
        <v>85820</v>
      </c>
      <c r="W193" s="77">
        <f t="shared" si="54"/>
        <v>0.42830000000000001</v>
      </c>
      <c r="X193" s="58">
        <f t="shared" si="55"/>
        <v>6130.04</v>
      </c>
      <c r="Y193" s="78">
        <f t="shared" si="44"/>
        <v>5683.3588411126993</v>
      </c>
      <c r="Z193" s="58">
        <v>6760513.0427421406</v>
      </c>
      <c r="AA193" s="76">
        <v>0</v>
      </c>
      <c r="AB193" s="79" t="str">
        <f t="shared" si="56"/>
        <v/>
      </c>
      <c r="AC193" s="155" t="str">
        <f t="shared" si="57"/>
        <v>N/A</v>
      </c>
      <c r="AD193" s="152">
        <f t="shared" si="58"/>
        <v>56343.278841112682</v>
      </c>
      <c r="AE193" s="80">
        <f t="shared" si="59"/>
        <v>142163.27884111268</v>
      </c>
      <c r="AF193" s="81">
        <v>118613</v>
      </c>
      <c r="AG193" s="82">
        <f t="shared" si="60"/>
        <v>0</v>
      </c>
      <c r="AH193" s="80">
        <v>16897</v>
      </c>
      <c r="AI193" s="76">
        <f t="shared" si="45"/>
        <v>16897</v>
      </c>
      <c r="AJ193" s="83">
        <v>71026.7405</v>
      </c>
      <c r="AK193" s="84" t="str">
        <f t="shared" si="61"/>
        <v/>
      </c>
      <c r="AL193" s="85">
        <f t="shared" si="62"/>
        <v>73240.28</v>
      </c>
      <c r="AM193" s="86"/>
      <c r="AN193" s="87">
        <f t="shared" si="63"/>
        <v>159060.28</v>
      </c>
      <c r="AO193" s="88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</row>
    <row r="194" spans="4:101" s="92" customFormat="1" ht="12.75" x14ac:dyDescent="0.2">
      <c r="D194" s="94">
        <v>453</v>
      </c>
      <c r="E194" s="89" t="s">
        <v>235</v>
      </c>
      <c r="F194" s="74">
        <v>1174.9670000000001</v>
      </c>
      <c r="G194" s="58">
        <f t="shared" si="46"/>
        <v>4449200.54</v>
      </c>
      <c r="H194" s="58">
        <v>1188.6697000000001</v>
      </c>
      <c r="I194" s="58">
        <v>306.58189999999996</v>
      </c>
      <c r="J194" s="75">
        <f t="shared" si="47"/>
        <v>0.25790000000000002</v>
      </c>
      <c r="K194" s="58">
        <f t="shared" si="48"/>
        <v>303.02398930000004</v>
      </c>
      <c r="L194" s="58">
        <v>197.92360000000002</v>
      </c>
      <c r="M194" s="58">
        <f t="shared" si="49"/>
        <v>303.02</v>
      </c>
      <c r="N194" s="58">
        <f t="shared" si="50"/>
        <v>573713.82999999996</v>
      </c>
      <c r="O194" s="58">
        <v>270.00569999999999</v>
      </c>
      <c r="P194" s="58">
        <f t="shared" si="51"/>
        <v>550031.31000000006</v>
      </c>
      <c r="Q194" s="58">
        <v>3.8552</v>
      </c>
      <c r="R194" s="58">
        <f t="shared" si="52"/>
        <v>2856.2</v>
      </c>
      <c r="S194" s="58">
        <v>30.009899999999998</v>
      </c>
      <c r="T194" s="58">
        <f t="shared" si="53"/>
        <v>22233.43</v>
      </c>
      <c r="U194" s="76">
        <f t="shared" si="43"/>
        <v>5598035.3099999996</v>
      </c>
      <c r="V194" s="160">
        <v>1533071</v>
      </c>
      <c r="W194" s="77">
        <f t="shared" si="54"/>
        <v>0.25790000000000002</v>
      </c>
      <c r="X194" s="58">
        <f t="shared" si="55"/>
        <v>97686.07</v>
      </c>
      <c r="Y194" s="78">
        <f t="shared" si="44"/>
        <v>90567.922817478204</v>
      </c>
      <c r="Z194" s="58">
        <v>4208426.6199165406</v>
      </c>
      <c r="AA194" s="76">
        <v>70574.73353227567</v>
      </c>
      <c r="AB194" s="79" t="str">
        <f t="shared" si="56"/>
        <v>Required</v>
      </c>
      <c r="AC194" s="155" t="str">
        <f t="shared" si="57"/>
        <v>Yes</v>
      </c>
      <c r="AD194" s="152">
        <f t="shared" si="58"/>
        <v>4226106.9663497536</v>
      </c>
      <c r="AE194" s="80">
        <f t="shared" si="59"/>
        <v>5759177.9663497536</v>
      </c>
      <c r="AF194" s="81">
        <v>2118878</v>
      </c>
      <c r="AG194" s="82">
        <f t="shared" si="60"/>
        <v>0</v>
      </c>
      <c r="AH194" s="80">
        <v>1744626</v>
      </c>
      <c r="AI194" s="76">
        <f t="shared" si="45"/>
        <v>1744626</v>
      </c>
      <c r="AJ194" s="83">
        <v>5686712.2739999993</v>
      </c>
      <c r="AK194" s="84" t="str">
        <f t="shared" si="61"/>
        <v/>
      </c>
      <c r="AL194" s="85">
        <f t="shared" si="62"/>
        <v>5970732.9699999997</v>
      </c>
      <c r="AM194" s="86"/>
      <c r="AN194" s="87">
        <f t="shared" si="63"/>
        <v>7503803.9699999997</v>
      </c>
      <c r="AO194" s="88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</row>
    <row r="195" spans="4:101" s="92" customFormat="1" ht="12.75" x14ac:dyDescent="0.2">
      <c r="D195" s="94">
        <v>455</v>
      </c>
      <c r="E195" s="89" t="s">
        <v>236</v>
      </c>
      <c r="F195" s="74">
        <v>116.7214</v>
      </c>
      <c r="G195" s="58">
        <f t="shared" si="46"/>
        <v>441984.26</v>
      </c>
      <c r="H195" s="58">
        <v>141.49119999999999</v>
      </c>
      <c r="I195" s="58">
        <v>55.326599999999999</v>
      </c>
      <c r="J195" s="75">
        <f t="shared" si="47"/>
        <v>0.39100000000000001</v>
      </c>
      <c r="K195" s="58">
        <f t="shared" si="48"/>
        <v>45.638067400000004</v>
      </c>
      <c r="L195" s="58">
        <v>37.508800000000001</v>
      </c>
      <c r="M195" s="58">
        <f t="shared" si="49"/>
        <v>45.64</v>
      </c>
      <c r="N195" s="58">
        <f t="shared" si="50"/>
        <v>86411.12</v>
      </c>
      <c r="O195" s="58">
        <v>22.383700000000001</v>
      </c>
      <c r="P195" s="58">
        <f t="shared" si="51"/>
        <v>45598.06</v>
      </c>
      <c r="Q195" s="58">
        <v>1</v>
      </c>
      <c r="R195" s="58">
        <f t="shared" si="52"/>
        <v>740.87</v>
      </c>
      <c r="S195" s="58">
        <v>2</v>
      </c>
      <c r="T195" s="58">
        <f t="shared" si="53"/>
        <v>1481.74</v>
      </c>
      <c r="U195" s="76">
        <f t="shared" si="43"/>
        <v>576216.04999999993</v>
      </c>
      <c r="V195" s="160">
        <v>139530</v>
      </c>
      <c r="W195" s="77">
        <f t="shared" si="54"/>
        <v>0.39100000000000001</v>
      </c>
      <c r="X195" s="58">
        <f t="shared" si="55"/>
        <v>22306.55</v>
      </c>
      <c r="Y195" s="78">
        <f t="shared" si="44"/>
        <v>20681.125760553354</v>
      </c>
      <c r="Z195" s="58">
        <v>2733464.3490563319</v>
      </c>
      <c r="AA195" s="76">
        <v>19381.009324178973</v>
      </c>
      <c r="AB195" s="79" t="str">
        <f t="shared" si="56"/>
        <v>Required</v>
      </c>
      <c r="AC195" s="155" t="str">
        <f t="shared" si="57"/>
        <v>Yes</v>
      </c>
      <c r="AD195" s="152">
        <f t="shared" si="58"/>
        <v>476748.18508473225</v>
      </c>
      <c r="AE195" s="80">
        <f t="shared" si="59"/>
        <v>616278.18508473225</v>
      </c>
      <c r="AF195" s="81">
        <v>192847</v>
      </c>
      <c r="AG195" s="82">
        <f t="shared" si="60"/>
        <v>0</v>
      </c>
      <c r="AH195" s="80">
        <v>465859</v>
      </c>
      <c r="AI195" s="76">
        <f t="shared" si="45"/>
        <v>465859</v>
      </c>
      <c r="AJ195" s="83">
        <v>918628.34949999989</v>
      </c>
      <c r="AK195" s="84" t="str">
        <f t="shared" si="61"/>
        <v/>
      </c>
      <c r="AL195" s="85">
        <f t="shared" si="62"/>
        <v>942607.19</v>
      </c>
      <c r="AM195" s="86"/>
      <c r="AN195" s="87">
        <f t="shared" si="63"/>
        <v>1082137.19</v>
      </c>
      <c r="AO195" s="88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</row>
    <row r="196" spans="4:101" s="92" customFormat="1" ht="12.75" x14ac:dyDescent="0.2">
      <c r="D196" s="94">
        <v>459</v>
      </c>
      <c r="E196" s="89" t="s">
        <v>237</v>
      </c>
      <c r="F196" s="74">
        <v>575.57929999999999</v>
      </c>
      <c r="G196" s="58">
        <f t="shared" si="46"/>
        <v>2179523.11</v>
      </c>
      <c r="H196" s="58">
        <v>673.19529999999997</v>
      </c>
      <c r="I196" s="58">
        <v>155.40960000000001</v>
      </c>
      <c r="J196" s="75">
        <f t="shared" si="47"/>
        <v>0.23089999999999999</v>
      </c>
      <c r="K196" s="58">
        <f t="shared" si="48"/>
        <v>132.90126036999999</v>
      </c>
      <c r="L196" s="58">
        <v>105.0553</v>
      </c>
      <c r="M196" s="58">
        <f t="shared" si="49"/>
        <v>132.9</v>
      </c>
      <c r="N196" s="58">
        <f t="shared" si="50"/>
        <v>251622.23</v>
      </c>
      <c r="O196" s="58">
        <v>89.111999999999995</v>
      </c>
      <c r="P196" s="58">
        <f t="shared" si="51"/>
        <v>181530.95</v>
      </c>
      <c r="Q196" s="58">
        <v>0</v>
      </c>
      <c r="R196" s="58">
        <f t="shared" si="52"/>
        <v>0</v>
      </c>
      <c r="S196" s="58">
        <v>10.386900000000001</v>
      </c>
      <c r="T196" s="58">
        <f t="shared" si="53"/>
        <v>7695.34</v>
      </c>
      <c r="U196" s="76">
        <f t="shared" si="43"/>
        <v>2620371.63</v>
      </c>
      <c r="V196" s="160">
        <v>924032</v>
      </c>
      <c r="W196" s="77">
        <f t="shared" si="54"/>
        <v>0.23089999999999999</v>
      </c>
      <c r="X196" s="58">
        <f t="shared" si="55"/>
        <v>38358.26</v>
      </c>
      <c r="Y196" s="78">
        <f t="shared" si="44"/>
        <v>35563.186553546082</v>
      </c>
      <c r="Z196" s="58">
        <v>5761947.0931481486</v>
      </c>
      <c r="AA196" s="76">
        <v>4112.8400716794358</v>
      </c>
      <c r="AB196" s="79" t="str">
        <f t="shared" si="56"/>
        <v>Required</v>
      </c>
      <c r="AC196" s="155" t="str">
        <f t="shared" si="57"/>
        <v>Yes</v>
      </c>
      <c r="AD196" s="152">
        <f t="shared" si="58"/>
        <v>1736015.6566252252</v>
      </c>
      <c r="AE196" s="80">
        <f t="shared" si="59"/>
        <v>2660047.6566252252</v>
      </c>
      <c r="AF196" s="81">
        <v>1277118</v>
      </c>
      <c r="AG196" s="82">
        <f t="shared" si="60"/>
        <v>0</v>
      </c>
      <c r="AH196" s="80">
        <v>0</v>
      </c>
      <c r="AI196" s="76">
        <f t="shared" si="45"/>
        <v>0</v>
      </c>
      <c r="AJ196" s="83">
        <v>1545206.7869999998</v>
      </c>
      <c r="AK196" s="84" t="str">
        <f t="shared" si="61"/>
        <v/>
      </c>
      <c r="AL196" s="85">
        <f t="shared" si="62"/>
        <v>1736015.66</v>
      </c>
      <c r="AM196" s="86"/>
      <c r="AN196" s="87">
        <f t="shared" si="63"/>
        <v>2660047.66</v>
      </c>
      <c r="AO196" s="88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</row>
    <row r="197" spans="4:101" s="92" customFormat="1" ht="12.75" x14ac:dyDescent="0.2">
      <c r="D197" s="94">
        <v>461</v>
      </c>
      <c r="E197" s="89" t="s">
        <v>238</v>
      </c>
      <c r="F197" s="74">
        <v>3723.1025</v>
      </c>
      <c r="G197" s="58">
        <f t="shared" si="46"/>
        <v>14098123.310000001</v>
      </c>
      <c r="H197" s="58">
        <v>4029.7277999999997</v>
      </c>
      <c r="I197" s="58">
        <v>1728.4204</v>
      </c>
      <c r="J197" s="75">
        <f t="shared" si="47"/>
        <v>0.4289</v>
      </c>
      <c r="K197" s="58">
        <f t="shared" si="48"/>
        <v>1596.83866225</v>
      </c>
      <c r="L197" s="58">
        <v>1337.5173</v>
      </c>
      <c r="M197" s="58">
        <f t="shared" si="49"/>
        <v>1596.84</v>
      </c>
      <c r="N197" s="58">
        <f t="shared" si="50"/>
        <v>3023329.11</v>
      </c>
      <c r="O197" s="58">
        <v>759.76330000000007</v>
      </c>
      <c r="P197" s="58">
        <f t="shared" si="51"/>
        <v>1547721.42</v>
      </c>
      <c r="Q197" s="58">
        <v>69.614000000000004</v>
      </c>
      <c r="R197" s="58">
        <f t="shared" si="52"/>
        <v>51574.92</v>
      </c>
      <c r="S197" s="58">
        <v>78.505600000000001</v>
      </c>
      <c r="T197" s="58">
        <f t="shared" si="53"/>
        <v>58162.44</v>
      </c>
      <c r="U197" s="76">
        <f t="shared" si="43"/>
        <v>18778911.200000007</v>
      </c>
      <c r="V197" s="160">
        <v>3699292</v>
      </c>
      <c r="W197" s="77">
        <f t="shared" si="54"/>
        <v>0.4289</v>
      </c>
      <c r="X197" s="58">
        <f t="shared" si="55"/>
        <v>856105.85</v>
      </c>
      <c r="Y197" s="78">
        <f t="shared" si="44"/>
        <v>793723.49144961569</v>
      </c>
      <c r="Z197" s="58">
        <v>1932989.2171743382</v>
      </c>
      <c r="AA197" s="76">
        <v>844267.51479815284</v>
      </c>
      <c r="AB197" s="79" t="str">
        <f t="shared" si="56"/>
        <v>Required</v>
      </c>
      <c r="AC197" s="155" t="str">
        <f t="shared" si="57"/>
        <v>Yes</v>
      </c>
      <c r="AD197" s="152">
        <f t="shared" si="58"/>
        <v>16717610.206247775</v>
      </c>
      <c r="AE197" s="80">
        <f t="shared" si="59"/>
        <v>20416902.206247777</v>
      </c>
      <c r="AF197" s="81">
        <v>5112842</v>
      </c>
      <c r="AG197" s="82">
        <f t="shared" si="60"/>
        <v>0</v>
      </c>
      <c r="AH197" s="80">
        <v>8776808</v>
      </c>
      <c r="AI197" s="76">
        <f t="shared" si="45"/>
        <v>8776808</v>
      </c>
      <c r="AJ197" s="83">
        <v>23374357.649999999</v>
      </c>
      <c r="AK197" s="84" t="str">
        <f t="shared" si="61"/>
        <v/>
      </c>
      <c r="AL197" s="85">
        <f t="shared" si="62"/>
        <v>25494418.210000001</v>
      </c>
      <c r="AM197" s="86"/>
      <c r="AN197" s="87">
        <f t="shared" si="63"/>
        <v>29193710.210000001</v>
      </c>
      <c r="AO197" s="88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</row>
    <row r="198" spans="4:101" s="92" customFormat="1" ht="12.75" x14ac:dyDescent="0.2">
      <c r="D198" s="94">
        <v>463</v>
      </c>
      <c r="E198" s="89" t="s">
        <v>239</v>
      </c>
      <c r="F198" s="74">
        <v>275.43540000000002</v>
      </c>
      <c r="G198" s="58">
        <f t="shared" si="46"/>
        <v>1042980.21</v>
      </c>
      <c r="H198" s="58">
        <v>303.68799999999999</v>
      </c>
      <c r="I198" s="58">
        <v>41.744999999999997</v>
      </c>
      <c r="J198" s="75">
        <f t="shared" si="47"/>
        <v>0.13750000000000001</v>
      </c>
      <c r="K198" s="58">
        <f t="shared" si="48"/>
        <v>37.872367500000003</v>
      </c>
      <c r="L198" s="58">
        <v>44.0824</v>
      </c>
      <c r="M198" s="58">
        <f t="shared" si="49"/>
        <v>44.08</v>
      </c>
      <c r="N198" s="58">
        <f t="shared" si="50"/>
        <v>83457.55</v>
      </c>
      <c r="O198" s="58">
        <v>43.082299999999996</v>
      </c>
      <c r="P198" s="58">
        <f t="shared" si="51"/>
        <v>87763.38</v>
      </c>
      <c r="Q198" s="58">
        <v>0</v>
      </c>
      <c r="R198" s="58">
        <f t="shared" si="52"/>
        <v>0</v>
      </c>
      <c r="S198" s="58">
        <v>4</v>
      </c>
      <c r="T198" s="58">
        <f t="shared" si="53"/>
        <v>2963.48</v>
      </c>
      <c r="U198" s="76">
        <f t="shared" si="43"/>
        <v>1217164.6200000001</v>
      </c>
      <c r="V198" s="160">
        <v>419847</v>
      </c>
      <c r="W198" s="77">
        <f t="shared" si="54"/>
        <v>0.16</v>
      </c>
      <c r="X198" s="58">
        <f t="shared" si="55"/>
        <v>8816</v>
      </c>
      <c r="Y198" s="78">
        <f t="shared" si="44"/>
        <v>8173.5994452319328</v>
      </c>
      <c r="Z198" s="58">
        <v>7795236.5596364569</v>
      </c>
      <c r="AA198" s="76">
        <v>0</v>
      </c>
      <c r="AB198" s="79" t="str">
        <f t="shared" si="56"/>
        <v/>
      </c>
      <c r="AC198" s="155" t="str">
        <f t="shared" si="57"/>
        <v>N/A</v>
      </c>
      <c r="AD198" s="152">
        <f t="shared" si="58"/>
        <v>805491.21944523207</v>
      </c>
      <c r="AE198" s="80">
        <f t="shared" si="59"/>
        <v>1225338.2194452321</v>
      </c>
      <c r="AF198" s="81">
        <v>580276</v>
      </c>
      <c r="AG198" s="82">
        <f t="shared" si="60"/>
        <v>0</v>
      </c>
      <c r="AH198" s="80">
        <v>0</v>
      </c>
      <c r="AI198" s="76">
        <f t="shared" si="45"/>
        <v>0</v>
      </c>
      <c r="AJ198" s="83">
        <v>746734.10499999998</v>
      </c>
      <c r="AK198" s="84" t="str">
        <f t="shared" si="61"/>
        <v/>
      </c>
      <c r="AL198" s="85">
        <f t="shared" si="62"/>
        <v>805491.22</v>
      </c>
      <c r="AM198" s="86"/>
      <c r="AN198" s="87">
        <f t="shared" si="63"/>
        <v>1225338.22</v>
      </c>
      <c r="AO198" s="88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</row>
    <row r="199" spans="4:101" s="92" customFormat="1" ht="12.75" x14ac:dyDescent="0.2">
      <c r="D199" s="94">
        <v>465</v>
      </c>
      <c r="E199" s="89" t="s">
        <v>240</v>
      </c>
      <c r="F199" s="74">
        <v>21.005700000000001</v>
      </c>
      <c r="G199" s="58">
        <f t="shared" si="46"/>
        <v>79541.440000000002</v>
      </c>
      <c r="H199" s="58">
        <v>21.2182</v>
      </c>
      <c r="I199" s="58">
        <v>8</v>
      </c>
      <c r="J199" s="75">
        <f t="shared" si="47"/>
        <v>0.377</v>
      </c>
      <c r="K199" s="58">
        <f t="shared" si="48"/>
        <v>7.9191489000000006</v>
      </c>
      <c r="L199" s="58">
        <v>6</v>
      </c>
      <c r="M199" s="58">
        <f t="shared" si="49"/>
        <v>7.92</v>
      </c>
      <c r="N199" s="58">
        <f t="shared" si="50"/>
        <v>14995.09</v>
      </c>
      <c r="O199" s="58">
        <v>1</v>
      </c>
      <c r="P199" s="58">
        <f t="shared" si="51"/>
        <v>2037.11</v>
      </c>
      <c r="Q199" s="58">
        <v>0</v>
      </c>
      <c r="R199" s="58">
        <f t="shared" si="52"/>
        <v>0</v>
      </c>
      <c r="S199" s="58">
        <v>0</v>
      </c>
      <c r="T199" s="58">
        <f t="shared" si="53"/>
        <v>0</v>
      </c>
      <c r="U199" s="76">
        <f t="shared" si="43"/>
        <v>96573.64</v>
      </c>
      <c r="V199" s="160">
        <v>32589</v>
      </c>
      <c r="W199" s="77">
        <f t="shared" si="54"/>
        <v>0.377</v>
      </c>
      <c r="X199" s="58">
        <f t="shared" si="55"/>
        <v>3732.3</v>
      </c>
      <c r="Y199" s="78">
        <f t="shared" si="44"/>
        <v>3460.3363440833873</v>
      </c>
      <c r="Z199" s="58">
        <v>3094239.1354837879</v>
      </c>
      <c r="AA199" s="76">
        <v>2991.7713861058919</v>
      </c>
      <c r="AB199" s="79" t="str">
        <f t="shared" si="56"/>
        <v>Required</v>
      </c>
      <c r="AC199" s="155" t="str">
        <f t="shared" si="57"/>
        <v>Yes</v>
      </c>
      <c r="AD199" s="152">
        <f t="shared" si="58"/>
        <v>70436.74773018928</v>
      </c>
      <c r="AE199" s="80">
        <f t="shared" si="59"/>
        <v>103025.74773018928</v>
      </c>
      <c r="AF199" s="81">
        <v>45041</v>
      </c>
      <c r="AG199" s="82">
        <f t="shared" si="60"/>
        <v>0</v>
      </c>
      <c r="AH199" s="80">
        <v>34708</v>
      </c>
      <c r="AI199" s="76">
        <f t="shared" si="45"/>
        <v>34708</v>
      </c>
      <c r="AJ199" s="83">
        <v>97018.797500000001</v>
      </c>
      <c r="AK199" s="84" t="str">
        <f t="shared" si="61"/>
        <v/>
      </c>
      <c r="AL199" s="85">
        <f t="shared" si="62"/>
        <v>105144.75</v>
      </c>
      <c r="AM199" s="86"/>
      <c r="AN199" s="87">
        <f t="shared" si="63"/>
        <v>137733.75</v>
      </c>
      <c r="AO199" s="88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</row>
    <row r="200" spans="4:101" s="92" customFormat="1" ht="12.75" x14ac:dyDescent="0.2">
      <c r="D200" s="94">
        <v>467</v>
      </c>
      <c r="E200" s="89" t="s">
        <v>241</v>
      </c>
      <c r="F200" s="74">
        <v>121.6499</v>
      </c>
      <c r="G200" s="58">
        <f t="shared" si="46"/>
        <v>460646.81</v>
      </c>
      <c r="H200" s="58">
        <v>132.88139999999999</v>
      </c>
      <c r="I200" s="58">
        <v>54.109899999999996</v>
      </c>
      <c r="J200" s="75">
        <f t="shared" si="47"/>
        <v>0.40720000000000001</v>
      </c>
      <c r="K200" s="58">
        <f t="shared" si="48"/>
        <v>49.535839280000005</v>
      </c>
      <c r="L200" s="58">
        <v>40.500100000000003</v>
      </c>
      <c r="M200" s="58">
        <f t="shared" si="49"/>
        <v>49.54</v>
      </c>
      <c r="N200" s="58">
        <f t="shared" si="50"/>
        <v>93795.07</v>
      </c>
      <c r="O200" s="58">
        <v>29.8277</v>
      </c>
      <c r="P200" s="58">
        <f t="shared" si="51"/>
        <v>60762.31</v>
      </c>
      <c r="Q200" s="58">
        <v>0</v>
      </c>
      <c r="R200" s="58">
        <f t="shared" si="52"/>
        <v>0</v>
      </c>
      <c r="S200" s="58">
        <v>0</v>
      </c>
      <c r="T200" s="58">
        <f t="shared" si="53"/>
        <v>0</v>
      </c>
      <c r="U200" s="76">
        <f t="shared" ref="U200:U252" si="64">G200+N200+P200+R200+T200</f>
        <v>615204.18999999994</v>
      </c>
      <c r="V200" s="160">
        <v>264169</v>
      </c>
      <c r="W200" s="77">
        <f t="shared" si="54"/>
        <v>0.40720000000000001</v>
      </c>
      <c r="X200" s="58">
        <f t="shared" si="55"/>
        <v>25215.86</v>
      </c>
      <c r="Y200" s="78">
        <f t="shared" ref="Y200:Y252" si="65">(X200/$X$6)*$X$5</f>
        <v>23378.441391452594</v>
      </c>
      <c r="Z200" s="58">
        <v>4664041.8770957002</v>
      </c>
      <c r="AA200" s="76">
        <v>8603.8375031282703</v>
      </c>
      <c r="AB200" s="79" t="str">
        <f t="shared" si="56"/>
        <v>Required</v>
      </c>
      <c r="AC200" s="155" t="str">
        <f t="shared" si="57"/>
        <v>Yes</v>
      </c>
      <c r="AD200" s="152">
        <f t="shared" si="58"/>
        <v>383017.46889458079</v>
      </c>
      <c r="AE200" s="80">
        <f t="shared" si="59"/>
        <v>647186.46889458084</v>
      </c>
      <c r="AF200" s="81">
        <v>365111</v>
      </c>
      <c r="AG200" s="82">
        <f t="shared" si="60"/>
        <v>0</v>
      </c>
      <c r="AH200" s="80">
        <v>367966</v>
      </c>
      <c r="AI200" s="76">
        <f t="shared" ref="AI200:AI252" si="66">IF(OR(F200=0,V200&gt;U200),0,ROUND(AH200,2))</f>
        <v>367966</v>
      </c>
      <c r="AJ200" s="83">
        <v>715949.09849999996</v>
      </c>
      <c r="AK200" s="84" t="str">
        <f t="shared" si="61"/>
        <v/>
      </c>
      <c r="AL200" s="85">
        <f t="shared" si="62"/>
        <v>750983.47</v>
      </c>
      <c r="AM200" s="86"/>
      <c r="AN200" s="87">
        <f t="shared" si="63"/>
        <v>1015152.47</v>
      </c>
      <c r="AO200" s="88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</row>
    <row r="201" spans="4:101" s="92" customFormat="1" ht="12.75" x14ac:dyDescent="0.2">
      <c r="D201" s="94">
        <v>471</v>
      </c>
      <c r="E201" s="89" t="s">
        <v>242</v>
      </c>
      <c r="F201" s="74">
        <v>539.92270000000008</v>
      </c>
      <c r="G201" s="58">
        <f t="shared" ref="G201:G252" si="67">ROUND(F201*G$5,2)</f>
        <v>2044503.69</v>
      </c>
      <c r="H201" s="58">
        <v>546.8252</v>
      </c>
      <c r="I201" s="58">
        <v>26.206199999999999</v>
      </c>
      <c r="J201" s="75">
        <f t="shared" ref="J201:J252" si="68">ROUND(IFERROR(I201/H201,""),4)</f>
        <v>4.7899999999999998E-2</v>
      </c>
      <c r="K201" s="58">
        <f t="shared" ref="K201:K264" si="69">IFERROR(J201*F201,"")</f>
        <v>25.862297330000004</v>
      </c>
      <c r="L201" s="58">
        <v>20.842400000000001</v>
      </c>
      <c r="M201" s="58">
        <f t="shared" ref="M201:M252" si="70">ROUND(MAX(K201,L201),2)</f>
        <v>25.86</v>
      </c>
      <c r="N201" s="58">
        <f t="shared" ref="N201:N252" si="71">ROUND(M201*$N$5,2)</f>
        <v>48961.26</v>
      </c>
      <c r="O201" s="58">
        <v>63.350999999999999</v>
      </c>
      <c r="P201" s="58">
        <f t="shared" ref="P201:P252" si="72">ROUND(O201*$P$5,2)</f>
        <v>129052.96</v>
      </c>
      <c r="Q201" s="58">
        <v>0.92779999999999996</v>
      </c>
      <c r="R201" s="58">
        <f t="shared" ref="R201:R252" si="73">ROUND(Q201*$R$5,2)</f>
        <v>687.38</v>
      </c>
      <c r="S201" s="58">
        <v>4</v>
      </c>
      <c r="T201" s="58">
        <f t="shared" ref="T201:T252" si="74">ROUND(S201*$T$5,2)</f>
        <v>2963.48</v>
      </c>
      <c r="U201" s="76">
        <f t="shared" si="64"/>
        <v>2226168.77</v>
      </c>
      <c r="V201" s="160">
        <v>3344277</v>
      </c>
      <c r="W201" s="77">
        <f t="shared" ref="W201:W252" si="75">ROUND(IF(M201=0,0,M201/F201),4)</f>
        <v>4.7899999999999998E-2</v>
      </c>
      <c r="X201" s="58">
        <f t="shared" ref="X201:X252" si="76">IF(V201&gt;U201,0,ROUND(IF(W201&lt;0.12,0,IF(W201&gt;0.48,M201*600,(M201*150)+((W201-0.12)*100)*12.5*M201)),2))</f>
        <v>0</v>
      </c>
      <c r="Y201" s="78">
        <f t="shared" si="65"/>
        <v>0</v>
      </c>
      <c r="Z201" s="58">
        <v>105623084.0256249</v>
      </c>
      <c r="AA201" s="76">
        <v>0</v>
      </c>
      <c r="AB201" s="79" t="str">
        <f t="shared" ref="AB201:AB264" si="77">IF(AA201&gt;0,"Required","")</f>
        <v/>
      </c>
      <c r="AC201" s="155" t="str">
        <f t="shared" ref="AC201:AC264" si="78">IF(AB201="Required","Yes","N/A")</f>
        <v>N/A</v>
      </c>
      <c r="AD201" s="152">
        <f t="shared" ref="AD201:AD252" si="79">IF(U201&gt;V201,U201-V201+Y201+AA201,0)</f>
        <v>0</v>
      </c>
      <c r="AE201" s="80">
        <f t="shared" ref="AE201:AE264" si="80">AD201+V201</f>
        <v>3344277</v>
      </c>
      <c r="AF201" s="81">
        <v>4622172</v>
      </c>
      <c r="AG201" s="82">
        <f t="shared" ref="AG201:AG264" si="81">IF(AF201&gt;AE201,AF201-AE201,0)</f>
        <v>1277895</v>
      </c>
      <c r="AH201" s="80">
        <v>0</v>
      </c>
      <c r="AI201" s="76">
        <f t="shared" si="66"/>
        <v>0</v>
      </c>
      <c r="AJ201" s="83">
        <v>1214000.06</v>
      </c>
      <c r="AK201" s="84" t="str">
        <f t="shared" ref="AK201:AK264" si="82">IF(AJ201&gt;AD201+AG201+AI201,AJ201-SUM(AD201,AG201,AI201),"")</f>
        <v/>
      </c>
      <c r="AL201" s="85">
        <f t="shared" ref="AL201:AL252" si="83">ROUND(SUM(AD201,AG201,AI201,AK201),2)</f>
        <v>1277895</v>
      </c>
      <c r="AM201" s="86"/>
      <c r="AN201" s="87">
        <f t="shared" ref="AN201:AN252" si="84">ROUND(AL201+V201,2)</f>
        <v>4622172</v>
      </c>
      <c r="AO201" s="88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</row>
    <row r="202" spans="4:101" s="92" customFormat="1" ht="12.75" x14ac:dyDescent="0.2">
      <c r="D202" s="94">
        <v>473</v>
      </c>
      <c r="E202" s="89" t="s">
        <v>243</v>
      </c>
      <c r="F202" s="74">
        <v>3456.7058999999999</v>
      </c>
      <c r="G202" s="58">
        <f t="shared" si="67"/>
        <v>13089369.960000001</v>
      </c>
      <c r="H202" s="58">
        <v>3470.5895999999998</v>
      </c>
      <c r="I202" s="58">
        <v>629.49770000000001</v>
      </c>
      <c r="J202" s="75">
        <f t="shared" si="68"/>
        <v>0.18140000000000001</v>
      </c>
      <c r="K202" s="58">
        <f t="shared" si="69"/>
        <v>627.04645026000003</v>
      </c>
      <c r="L202" s="58">
        <v>609.35919999999999</v>
      </c>
      <c r="M202" s="58">
        <f t="shared" si="70"/>
        <v>627.04999999999995</v>
      </c>
      <c r="N202" s="58">
        <f t="shared" si="71"/>
        <v>1187206.31</v>
      </c>
      <c r="O202" s="58">
        <v>537.41369999999995</v>
      </c>
      <c r="P202" s="58">
        <f t="shared" si="72"/>
        <v>1094770.82</v>
      </c>
      <c r="Q202" s="58">
        <v>76.857600000000005</v>
      </c>
      <c r="R202" s="58">
        <f t="shared" si="73"/>
        <v>56941.49</v>
      </c>
      <c r="S202" s="58">
        <v>68.4161</v>
      </c>
      <c r="T202" s="58">
        <f t="shared" si="74"/>
        <v>50687.44</v>
      </c>
      <c r="U202" s="76">
        <f t="shared" si="64"/>
        <v>15478976.020000001</v>
      </c>
      <c r="V202" s="160">
        <v>7264594</v>
      </c>
      <c r="W202" s="77">
        <f t="shared" si="75"/>
        <v>0.18140000000000001</v>
      </c>
      <c r="X202" s="58">
        <f t="shared" si="76"/>
        <v>142183.59</v>
      </c>
      <c r="Y202" s="78">
        <f t="shared" si="65"/>
        <v>131823.01637308128</v>
      </c>
      <c r="Z202" s="58">
        <v>9595776.0316487998</v>
      </c>
      <c r="AA202" s="76">
        <v>0</v>
      </c>
      <c r="AB202" s="79" t="str">
        <f t="shared" si="77"/>
        <v/>
      </c>
      <c r="AC202" s="155" t="str">
        <f t="shared" si="78"/>
        <v>N/A</v>
      </c>
      <c r="AD202" s="152">
        <f t="shared" si="79"/>
        <v>8346205.0363730825</v>
      </c>
      <c r="AE202" s="80">
        <f t="shared" si="80"/>
        <v>15610799.036373083</v>
      </c>
      <c r="AF202" s="81">
        <v>10040496</v>
      </c>
      <c r="AG202" s="82">
        <f t="shared" si="81"/>
        <v>0</v>
      </c>
      <c r="AH202" s="80">
        <v>0</v>
      </c>
      <c r="AI202" s="76">
        <f t="shared" si="66"/>
        <v>0</v>
      </c>
      <c r="AJ202" s="83">
        <v>7789699.5149999997</v>
      </c>
      <c r="AK202" s="84" t="str">
        <f t="shared" si="82"/>
        <v/>
      </c>
      <c r="AL202" s="85">
        <f t="shared" si="83"/>
        <v>8346205.04</v>
      </c>
      <c r="AM202" s="86"/>
      <c r="AN202" s="87">
        <f t="shared" si="84"/>
        <v>15610799.039999999</v>
      </c>
      <c r="AO202" s="88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</row>
    <row r="203" spans="4:101" s="92" customFormat="1" ht="12.75" x14ac:dyDescent="0.2">
      <c r="D203" s="94">
        <v>475</v>
      </c>
      <c r="E203" s="89" t="s">
        <v>244</v>
      </c>
      <c r="F203" s="74">
        <v>156.83359999999999</v>
      </c>
      <c r="G203" s="58">
        <f t="shared" si="67"/>
        <v>593875.52</v>
      </c>
      <c r="H203" s="58">
        <v>169.82550000000001</v>
      </c>
      <c r="I203" s="58">
        <v>30.956800000000001</v>
      </c>
      <c r="J203" s="75">
        <f t="shared" si="68"/>
        <v>0.18229999999999999</v>
      </c>
      <c r="K203" s="58">
        <f t="shared" si="69"/>
        <v>28.590765279999996</v>
      </c>
      <c r="L203" s="58">
        <v>15.8551</v>
      </c>
      <c r="M203" s="58">
        <f t="shared" si="70"/>
        <v>28.59</v>
      </c>
      <c r="N203" s="58">
        <f t="shared" si="71"/>
        <v>54130.02</v>
      </c>
      <c r="O203" s="58">
        <v>31.751100000000001</v>
      </c>
      <c r="P203" s="58">
        <f t="shared" si="72"/>
        <v>64680.480000000003</v>
      </c>
      <c r="Q203" s="58">
        <v>0</v>
      </c>
      <c r="R203" s="58">
        <f t="shared" si="73"/>
        <v>0</v>
      </c>
      <c r="S203" s="58">
        <v>4</v>
      </c>
      <c r="T203" s="58">
        <f t="shared" si="74"/>
        <v>2963.48</v>
      </c>
      <c r="U203" s="76">
        <f t="shared" si="64"/>
        <v>715649.5</v>
      </c>
      <c r="V203" s="160">
        <v>200258</v>
      </c>
      <c r="W203" s="77">
        <f t="shared" si="75"/>
        <v>0.18229999999999999</v>
      </c>
      <c r="X203" s="58">
        <f t="shared" si="76"/>
        <v>6514.95</v>
      </c>
      <c r="Y203" s="78">
        <f t="shared" si="65"/>
        <v>6040.2213822270614</v>
      </c>
      <c r="Z203" s="58">
        <v>6089849.1313213361</v>
      </c>
      <c r="AA203" s="76">
        <v>0</v>
      </c>
      <c r="AB203" s="79" t="str">
        <f t="shared" si="77"/>
        <v/>
      </c>
      <c r="AC203" s="155" t="str">
        <f t="shared" si="78"/>
        <v>N/A</v>
      </c>
      <c r="AD203" s="152">
        <f t="shared" si="79"/>
        <v>521431.72138222709</v>
      </c>
      <c r="AE203" s="80">
        <f t="shared" si="80"/>
        <v>721689.72138222703</v>
      </c>
      <c r="AF203" s="81">
        <v>276780</v>
      </c>
      <c r="AG203" s="82">
        <f t="shared" si="81"/>
        <v>0</v>
      </c>
      <c r="AH203" s="80">
        <v>64567</v>
      </c>
      <c r="AI203" s="76">
        <f t="shared" si="66"/>
        <v>64567</v>
      </c>
      <c r="AJ203" s="83">
        <v>577346.35950000002</v>
      </c>
      <c r="AK203" s="84" t="str">
        <f t="shared" si="82"/>
        <v/>
      </c>
      <c r="AL203" s="85">
        <f t="shared" si="83"/>
        <v>585998.72</v>
      </c>
      <c r="AM203" s="86"/>
      <c r="AN203" s="87">
        <f t="shared" si="84"/>
        <v>786256.72</v>
      </c>
      <c r="AO203" s="88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</row>
    <row r="204" spans="4:101" s="92" customFormat="1" ht="12.75" x14ac:dyDescent="0.2">
      <c r="D204" s="94">
        <v>477</v>
      </c>
      <c r="E204" s="89" t="s">
        <v>245</v>
      </c>
      <c r="F204" s="74">
        <v>299.71539999999999</v>
      </c>
      <c r="G204" s="58">
        <f t="shared" si="67"/>
        <v>1134920.32</v>
      </c>
      <c r="H204" s="58">
        <v>316.93770000000001</v>
      </c>
      <c r="I204" s="58">
        <v>66.125200000000007</v>
      </c>
      <c r="J204" s="75">
        <f t="shared" si="68"/>
        <v>0.20860000000000001</v>
      </c>
      <c r="K204" s="58">
        <f t="shared" si="69"/>
        <v>62.52063244</v>
      </c>
      <c r="L204" s="58">
        <v>82.310900000000004</v>
      </c>
      <c r="M204" s="58">
        <f t="shared" si="70"/>
        <v>82.31</v>
      </c>
      <c r="N204" s="58">
        <f t="shared" si="71"/>
        <v>155839.17000000001</v>
      </c>
      <c r="O204" s="58">
        <v>53.876600000000003</v>
      </c>
      <c r="P204" s="58">
        <f t="shared" si="72"/>
        <v>109752.56</v>
      </c>
      <c r="Q204" s="58">
        <v>0</v>
      </c>
      <c r="R204" s="58">
        <f t="shared" si="73"/>
        <v>0</v>
      </c>
      <c r="S204" s="58">
        <v>4</v>
      </c>
      <c r="T204" s="58">
        <f t="shared" si="74"/>
        <v>2963.48</v>
      </c>
      <c r="U204" s="76">
        <f t="shared" si="64"/>
        <v>1403475.53</v>
      </c>
      <c r="V204" s="160">
        <v>712888</v>
      </c>
      <c r="W204" s="77">
        <f t="shared" si="75"/>
        <v>0.27460000000000001</v>
      </c>
      <c r="X204" s="58">
        <f t="shared" si="76"/>
        <v>28252.91</v>
      </c>
      <c r="Y204" s="78">
        <f t="shared" si="65"/>
        <v>26194.188918124742</v>
      </c>
      <c r="Z204" s="58">
        <v>7148409.2275287574</v>
      </c>
      <c r="AA204" s="76">
        <v>0</v>
      </c>
      <c r="AB204" s="79" t="str">
        <f t="shared" si="77"/>
        <v/>
      </c>
      <c r="AC204" s="155" t="str">
        <f t="shared" si="78"/>
        <v>N/A</v>
      </c>
      <c r="AD204" s="152">
        <f t="shared" si="79"/>
        <v>716781.7189181248</v>
      </c>
      <c r="AE204" s="80">
        <f t="shared" si="80"/>
        <v>1429669.7189181247</v>
      </c>
      <c r="AF204" s="81">
        <v>985292</v>
      </c>
      <c r="AG204" s="82">
        <f t="shared" si="81"/>
        <v>0</v>
      </c>
      <c r="AH204" s="80">
        <v>170541</v>
      </c>
      <c r="AI204" s="76">
        <f t="shared" si="66"/>
        <v>170541</v>
      </c>
      <c r="AJ204" s="83">
        <v>864905.44099999999</v>
      </c>
      <c r="AK204" s="84" t="str">
        <f t="shared" si="82"/>
        <v/>
      </c>
      <c r="AL204" s="85">
        <f t="shared" si="83"/>
        <v>887322.72</v>
      </c>
      <c r="AM204" s="86"/>
      <c r="AN204" s="87">
        <f t="shared" si="84"/>
        <v>1600210.72</v>
      </c>
      <c r="AO204" s="88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</row>
    <row r="205" spans="4:101" s="92" customFormat="1" ht="12.75" x14ac:dyDescent="0.2">
      <c r="D205" s="94">
        <v>479</v>
      </c>
      <c r="E205" s="89" t="s">
        <v>246</v>
      </c>
      <c r="F205" s="74">
        <v>914.63979999999992</v>
      </c>
      <c r="G205" s="58">
        <f t="shared" si="67"/>
        <v>3463429.95</v>
      </c>
      <c r="H205" s="58">
        <v>965.6576</v>
      </c>
      <c r="I205" s="58">
        <v>115.30919999999999</v>
      </c>
      <c r="J205" s="75">
        <f t="shared" si="68"/>
        <v>0.11940000000000001</v>
      </c>
      <c r="K205" s="58">
        <f t="shared" si="69"/>
        <v>109.20799212</v>
      </c>
      <c r="L205" s="58">
        <v>71.0471</v>
      </c>
      <c r="M205" s="58">
        <f t="shared" si="70"/>
        <v>109.21</v>
      </c>
      <c r="N205" s="58">
        <f t="shared" si="71"/>
        <v>206769.48</v>
      </c>
      <c r="O205" s="58">
        <v>229.25470000000001</v>
      </c>
      <c r="P205" s="58">
        <f t="shared" si="72"/>
        <v>467017.04</v>
      </c>
      <c r="Q205" s="58">
        <v>4.5</v>
      </c>
      <c r="R205" s="58">
        <f t="shared" si="73"/>
        <v>3333.92</v>
      </c>
      <c r="S205" s="58">
        <v>17.3444</v>
      </c>
      <c r="T205" s="58">
        <f t="shared" si="74"/>
        <v>12849.95</v>
      </c>
      <c r="U205" s="76">
        <f t="shared" si="64"/>
        <v>4153400.3400000003</v>
      </c>
      <c r="V205" s="160">
        <v>1040799</v>
      </c>
      <c r="W205" s="77">
        <f t="shared" si="75"/>
        <v>0.11940000000000001</v>
      </c>
      <c r="X205" s="58">
        <f t="shared" si="76"/>
        <v>0</v>
      </c>
      <c r="Y205" s="78">
        <f t="shared" si="65"/>
        <v>0</v>
      </c>
      <c r="Z205" s="58">
        <v>7849106.7365631815</v>
      </c>
      <c r="AA205" s="76">
        <v>0</v>
      </c>
      <c r="AB205" s="79" t="str">
        <f t="shared" si="77"/>
        <v/>
      </c>
      <c r="AC205" s="155" t="str">
        <f t="shared" si="78"/>
        <v>N/A</v>
      </c>
      <c r="AD205" s="152">
        <f t="shared" si="79"/>
        <v>3112601.3400000003</v>
      </c>
      <c r="AE205" s="80">
        <f t="shared" si="80"/>
        <v>4153400.3400000003</v>
      </c>
      <c r="AF205" s="81">
        <v>1438503</v>
      </c>
      <c r="AG205" s="82">
        <f t="shared" si="81"/>
        <v>0</v>
      </c>
      <c r="AH205" s="80">
        <v>1397719</v>
      </c>
      <c r="AI205" s="76">
        <f t="shared" si="66"/>
        <v>1397719</v>
      </c>
      <c r="AJ205" s="83">
        <v>4223897.0015000002</v>
      </c>
      <c r="AK205" s="84" t="str">
        <f t="shared" si="82"/>
        <v/>
      </c>
      <c r="AL205" s="85">
        <f t="shared" si="83"/>
        <v>4510320.34</v>
      </c>
      <c r="AM205" s="86"/>
      <c r="AN205" s="87">
        <f t="shared" si="84"/>
        <v>5551119.3399999999</v>
      </c>
      <c r="AO205" s="88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</row>
    <row r="206" spans="4:101" s="92" customFormat="1" ht="12.75" x14ac:dyDescent="0.2">
      <c r="D206" s="94">
        <v>483</v>
      </c>
      <c r="E206" s="89" t="s">
        <v>247</v>
      </c>
      <c r="F206" s="74">
        <v>130.6729</v>
      </c>
      <c r="G206" s="58">
        <f t="shared" si="67"/>
        <v>494813.84</v>
      </c>
      <c r="H206" s="58">
        <v>135.1799</v>
      </c>
      <c r="I206" s="58">
        <v>32.955200000000005</v>
      </c>
      <c r="J206" s="75">
        <f t="shared" si="68"/>
        <v>0.24379999999999999</v>
      </c>
      <c r="K206" s="58">
        <f t="shared" si="69"/>
        <v>31.85805302</v>
      </c>
      <c r="L206" s="58">
        <v>19</v>
      </c>
      <c r="M206" s="58">
        <f t="shared" si="70"/>
        <v>31.86</v>
      </c>
      <c r="N206" s="58">
        <f t="shared" si="71"/>
        <v>60321.18</v>
      </c>
      <c r="O206" s="58">
        <v>13.5276</v>
      </c>
      <c r="P206" s="58">
        <f t="shared" si="72"/>
        <v>27557.21</v>
      </c>
      <c r="Q206" s="58">
        <v>0</v>
      </c>
      <c r="R206" s="58">
        <f t="shared" si="73"/>
        <v>0</v>
      </c>
      <c r="S206" s="58">
        <v>3</v>
      </c>
      <c r="T206" s="58">
        <f t="shared" si="74"/>
        <v>2222.61</v>
      </c>
      <c r="U206" s="76">
        <f t="shared" si="64"/>
        <v>584914.84</v>
      </c>
      <c r="V206" s="160">
        <v>607555</v>
      </c>
      <c r="W206" s="77">
        <f t="shared" si="75"/>
        <v>0.24379999999999999</v>
      </c>
      <c r="X206" s="58">
        <f t="shared" si="76"/>
        <v>0</v>
      </c>
      <c r="Y206" s="78">
        <f t="shared" si="65"/>
        <v>0</v>
      </c>
      <c r="Z206" s="58">
        <v>15791772.950456968</v>
      </c>
      <c r="AA206" s="76">
        <v>0</v>
      </c>
      <c r="AB206" s="79" t="str">
        <f t="shared" si="77"/>
        <v/>
      </c>
      <c r="AC206" s="155" t="str">
        <f t="shared" si="78"/>
        <v>N/A</v>
      </c>
      <c r="AD206" s="152">
        <f t="shared" si="79"/>
        <v>0</v>
      </c>
      <c r="AE206" s="80">
        <f t="shared" si="80"/>
        <v>607555</v>
      </c>
      <c r="AF206" s="81">
        <v>839710</v>
      </c>
      <c r="AG206" s="82">
        <f t="shared" si="81"/>
        <v>232155</v>
      </c>
      <c r="AH206" s="80">
        <v>0</v>
      </c>
      <c r="AI206" s="76">
        <f t="shared" si="66"/>
        <v>0</v>
      </c>
      <c r="AJ206" s="83">
        <v>220547.71549999999</v>
      </c>
      <c r="AK206" s="84" t="str">
        <f t="shared" si="82"/>
        <v/>
      </c>
      <c r="AL206" s="85">
        <f t="shared" si="83"/>
        <v>232155</v>
      </c>
      <c r="AM206" s="86"/>
      <c r="AN206" s="87">
        <f t="shared" si="84"/>
        <v>839710</v>
      </c>
      <c r="AO206" s="88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</row>
    <row r="207" spans="4:101" s="92" customFormat="1" ht="12.75" x14ac:dyDescent="0.2">
      <c r="D207" s="94">
        <v>485</v>
      </c>
      <c r="E207" s="89" t="s">
        <v>248</v>
      </c>
      <c r="F207" s="74">
        <v>947.62109999999996</v>
      </c>
      <c r="G207" s="58">
        <f t="shared" si="67"/>
        <v>3588318.91</v>
      </c>
      <c r="H207" s="58">
        <v>953.78640000000007</v>
      </c>
      <c r="I207" s="58">
        <v>359.31849999999997</v>
      </c>
      <c r="J207" s="75">
        <f t="shared" si="68"/>
        <v>0.37669999999999998</v>
      </c>
      <c r="K207" s="58">
        <f t="shared" si="69"/>
        <v>356.96886836999994</v>
      </c>
      <c r="L207" s="58">
        <v>373.40360000000004</v>
      </c>
      <c r="M207" s="58">
        <f t="shared" si="70"/>
        <v>373.4</v>
      </c>
      <c r="N207" s="58">
        <f t="shared" si="71"/>
        <v>706965.69</v>
      </c>
      <c r="O207" s="58">
        <v>160.7893</v>
      </c>
      <c r="P207" s="58">
        <f t="shared" si="72"/>
        <v>327545.49</v>
      </c>
      <c r="Q207" s="58">
        <v>25.659700000000001</v>
      </c>
      <c r="R207" s="58">
        <f t="shared" si="73"/>
        <v>19010.5</v>
      </c>
      <c r="S207" s="58">
        <v>19.376100000000001</v>
      </c>
      <c r="T207" s="58">
        <f t="shared" si="74"/>
        <v>14355.17</v>
      </c>
      <c r="U207" s="76">
        <f t="shared" si="64"/>
        <v>4656195.76</v>
      </c>
      <c r="V207" s="160">
        <v>2418784</v>
      </c>
      <c r="W207" s="77">
        <f t="shared" si="75"/>
        <v>0.39400000000000002</v>
      </c>
      <c r="X207" s="58">
        <f t="shared" si="76"/>
        <v>183899.5</v>
      </c>
      <c r="Y207" s="78">
        <f t="shared" si="65"/>
        <v>170499.18910826108</v>
      </c>
      <c r="Z207" s="58">
        <v>8294989.8423407618</v>
      </c>
      <c r="AA207" s="76">
        <v>0</v>
      </c>
      <c r="AB207" s="79" t="str">
        <f t="shared" si="77"/>
        <v/>
      </c>
      <c r="AC207" s="155" t="str">
        <f t="shared" si="78"/>
        <v>N/A</v>
      </c>
      <c r="AD207" s="152">
        <f t="shared" si="79"/>
        <v>2407910.9491082607</v>
      </c>
      <c r="AE207" s="80">
        <f t="shared" si="80"/>
        <v>4826694.9491082607</v>
      </c>
      <c r="AF207" s="81">
        <v>3343035</v>
      </c>
      <c r="AG207" s="82">
        <f t="shared" si="81"/>
        <v>0</v>
      </c>
      <c r="AH207" s="80">
        <v>79050</v>
      </c>
      <c r="AI207" s="76">
        <f t="shared" si="66"/>
        <v>79050</v>
      </c>
      <c r="AJ207" s="83">
        <v>2332548.9270000001</v>
      </c>
      <c r="AK207" s="84" t="str">
        <f t="shared" si="82"/>
        <v/>
      </c>
      <c r="AL207" s="85">
        <f t="shared" si="83"/>
        <v>2486960.9500000002</v>
      </c>
      <c r="AM207" s="86"/>
      <c r="AN207" s="87">
        <f t="shared" si="84"/>
        <v>4905744.95</v>
      </c>
      <c r="AO207" s="88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</row>
    <row r="208" spans="4:101" s="92" customFormat="1" ht="12.75" x14ac:dyDescent="0.2">
      <c r="D208" s="94">
        <v>487</v>
      </c>
      <c r="E208" s="89" t="s">
        <v>249</v>
      </c>
      <c r="F208" s="74">
        <v>41.572600000000001</v>
      </c>
      <c r="G208" s="58">
        <f t="shared" si="67"/>
        <v>157421.29999999999</v>
      </c>
      <c r="H208" s="58">
        <v>46.108400000000003</v>
      </c>
      <c r="I208" s="58">
        <v>3</v>
      </c>
      <c r="J208" s="75">
        <f t="shared" si="68"/>
        <v>6.5100000000000005E-2</v>
      </c>
      <c r="K208" s="58">
        <f t="shared" si="69"/>
        <v>2.7063762600000003</v>
      </c>
      <c r="L208" s="58">
        <v>1.9774</v>
      </c>
      <c r="M208" s="58">
        <f t="shared" si="70"/>
        <v>2.71</v>
      </c>
      <c r="N208" s="58">
        <f t="shared" si="71"/>
        <v>5130.8999999999996</v>
      </c>
      <c r="O208" s="58">
        <v>6.8144999999999998</v>
      </c>
      <c r="P208" s="58">
        <f t="shared" si="72"/>
        <v>13881.89</v>
      </c>
      <c r="Q208" s="58">
        <v>0</v>
      </c>
      <c r="R208" s="58">
        <f t="shared" si="73"/>
        <v>0</v>
      </c>
      <c r="S208" s="58">
        <v>1</v>
      </c>
      <c r="T208" s="58">
        <f t="shared" si="74"/>
        <v>740.87</v>
      </c>
      <c r="U208" s="76">
        <f t="shared" si="64"/>
        <v>177174.95999999996</v>
      </c>
      <c r="V208" s="160">
        <v>70376</v>
      </c>
      <c r="W208" s="77">
        <f t="shared" si="75"/>
        <v>6.5199999999999994E-2</v>
      </c>
      <c r="X208" s="58">
        <f t="shared" si="76"/>
        <v>0</v>
      </c>
      <c r="Y208" s="78">
        <f t="shared" si="65"/>
        <v>0</v>
      </c>
      <c r="Z208" s="58">
        <v>21427698.448523544</v>
      </c>
      <c r="AA208" s="76">
        <v>0</v>
      </c>
      <c r="AB208" s="79" t="str">
        <f t="shared" si="77"/>
        <v/>
      </c>
      <c r="AC208" s="155" t="str">
        <f t="shared" si="78"/>
        <v>N/A</v>
      </c>
      <c r="AD208" s="152">
        <f t="shared" si="79"/>
        <v>106798.95999999996</v>
      </c>
      <c r="AE208" s="80">
        <f t="shared" si="80"/>
        <v>177174.95999999996</v>
      </c>
      <c r="AF208" s="81">
        <v>97267</v>
      </c>
      <c r="AG208" s="82">
        <f t="shared" si="81"/>
        <v>0</v>
      </c>
      <c r="AH208" s="80">
        <v>28775</v>
      </c>
      <c r="AI208" s="76">
        <f t="shared" si="66"/>
        <v>28775</v>
      </c>
      <c r="AJ208" s="83">
        <v>136872.60849999997</v>
      </c>
      <c r="AK208" s="84">
        <f t="shared" si="82"/>
        <v>1298.6485000000102</v>
      </c>
      <c r="AL208" s="85">
        <f t="shared" si="83"/>
        <v>136872.60999999999</v>
      </c>
      <c r="AM208" s="86"/>
      <c r="AN208" s="87">
        <f t="shared" si="84"/>
        <v>207248.61</v>
      </c>
      <c r="AO208" s="88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</row>
    <row r="209" spans="2:101" s="92" customFormat="1" ht="12.75" x14ac:dyDescent="0.2">
      <c r="D209" s="94">
        <v>489</v>
      </c>
      <c r="E209" s="89" t="s">
        <v>250</v>
      </c>
      <c r="F209" s="74">
        <v>30.787600000000001</v>
      </c>
      <c r="G209" s="58">
        <f t="shared" si="67"/>
        <v>116582.17</v>
      </c>
      <c r="H209" s="58">
        <v>31.188199999999998</v>
      </c>
      <c r="I209" s="58">
        <v>7.6176000000000004</v>
      </c>
      <c r="J209" s="75">
        <f t="shared" si="68"/>
        <v>0.2442</v>
      </c>
      <c r="K209" s="58">
        <f t="shared" si="69"/>
        <v>7.5183319200000005</v>
      </c>
      <c r="L209" s="58">
        <v>5.5452000000000004</v>
      </c>
      <c r="M209" s="58">
        <f t="shared" si="70"/>
        <v>7.52</v>
      </c>
      <c r="N209" s="58">
        <f t="shared" si="71"/>
        <v>14237.77</v>
      </c>
      <c r="O209" s="58">
        <v>4.18</v>
      </c>
      <c r="P209" s="58">
        <f t="shared" si="72"/>
        <v>8515.1200000000008</v>
      </c>
      <c r="Q209" s="58">
        <v>0</v>
      </c>
      <c r="R209" s="58">
        <f t="shared" si="73"/>
        <v>0</v>
      </c>
      <c r="S209" s="58">
        <v>0</v>
      </c>
      <c r="T209" s="58">
        <f t="shared" si="74"/>
        <v>0</v>
      </c>
      <c r="U209" s="76">
        <f t="shared" si="64"/>
        <v>139335.06</v>
      </c>
      <c r="V209" s="160">
        <v>62609</v>
      </c>
      <c r="W209" s="77">
        <f t="shared" si="75"/>
        <v>0.24429999999999999</v>
      </c>
      <c r="X209" s="58">
        <f t="shared" si="76"/>
        <v>2296.42</v>
      </c>
      <c r="Y209" s="78">
        <f t="shared" si="65"/>
        <v>2129.0854398842462</v>
      </c>
      <c r="Z209" s="58">
        <v>10811022.841435838</v>
      </c>
      <c r="AA209" s="76">
        <v>0</v>
      </c>
      <c r="AB209" s="79" t="str">
        <f t="shared" si="77"/>
        <v/>
      </c>
      <c r="AC209" s="155" t="str">
        <f t="shared" si="78"/>
        <v>N/A</v>
      </c>
      <c r="AD209" s="152">
        <f t="shared" si="79"/>
        <v>78855.145439884247</v>
      </c>
      <c r="AE209" s="80">
        <f t="shared" si="80"/>
        <v>141464.14543988425</v>
      </c>
      <c r="AF209" s="81">
        <v>86533</v>
      </c>
      <c r="AG209" s="82">
        <f t="shared" si="81"/>
        <v>0</v>
      </c>
      <c r="AH209" s="80">
        <v>58638</v>
      </c>
      <c r="AI209" s="76">
        <f t="shared" si="66"/>
        <v>58638</v>
      </c>
      <c r="AJ209" s="83">
        <v>161790.43399999998</v>
      </c>
      <c r="AK209" s="84">
        <f t="shared" si="82"/>
        <v>24297.288560115732</v>
      </c>
      <c r="AL209" s="85">
        <f t="shared" si="83"/>
        <v>161790.43</v>
      </c>
      <c r="AM209" s="86"/>
      <c r="AN209" s="87">
        <f t="shared" si="84"/>
        <v>224399.43</v>
      </c>
      <c r="AO209" s="88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</row>
    <row r="210" spans="2:101" s="92" customFormat="1" ht="12.75" x14ac:dyDescent="0.2">
      <c r="D210" s="94">
        <v>491</v>
      </c>
      <c r="E210" s="89" t="s">
        <v>251</v>
      </c>
      <c r="F210" s="74">
        <v>1319.7563</v>
      </c>
      <c r="G210" s="58">
        <f t="shared" si="67"/>
        <v>4997468.3899999997</v>
      </c>
      <c r="H210" s="58">
        <v>1454.7743</v>
      </c>
      <c r="I210" s="58">
        <v>657.13550000000009</v>
      </c>
      <c r="J210" s="75">
        <f t="shared" si="68"/>
        <v>0.45169999999999999</v>
      </c>
      <c r="K210" s="58">
        <f t="shared" si="69"/>
        <v>596.13392070999998</v>
      </c>
      <c r="L210" s="58">
        <v>543.37429999999995</v>
      </c>
      <c r="M210" s="58">
        <f t="shared" si="70"/>
        <v>596.13</v>
      </c>
      <c r="N210" s="58">
        <f t="shared" si="71"/>
        <v>1128664.8500000001</v>
      </c>
      <c r="O210" s="58">
        <v>275.51839999999999</v>
      </c>
      <c r="P210" s="58">
        <f t="shared" si="72"/>
        <v>561261.29</v>
      </c>
      <c r="Q210" s="58">
        <v>64.897800000000004</v>
      </c>
      <c r="R210" s="58">
        <f t="shared" si="73"/>
        <v>48080.83</v>
      </c>
      <c r="S210" s="58">
        <v>30.409099999999999</v>
      </c>
      <c r="T210" s="58">
        <f t="shared" si="74"/>
        <v>22529.19</v>
      </c>
      <c r="U210" s="76">
        <f t="shared" si="64"/>
        <v>6758004.5500000007</v>
      </c>
      <c r="V210" s="160">
        <v>1500784</v>
      </c>
      <c r="W210" s="77">
        <f t="shared" si="75"/>
        <v>0.45169999999999999</v>
      </c>
      <c r="X210" s="58">
        <f t="shared" si="76"/>
        <v>336589.9</v>
      </c>
      <c r="Y210" s="78">
        <f t="shared" si="65"/>
        <v>312063.40969948639</v>
      </c>
      <c r="Z210" s="58">
        <v>2078159.2908815192</v>
      </c>
      <c r="AA210" s="76">
        <v>303930.49725048395</v>
      </c>
      <c r="AB210" s="79" t="str">
        <f t="shared" si="77"/>
        <v>Required</v>
      </c>
      <c r="AC210" s="155" t="str">
        <f t="shared" si="78"/>
        <v>Yes</v>
      </c>
      <c r="AD210" s="152">
        <f t="shared" si="79"/>
        <v>5873214.4569499716</v>
      </c>
      <c r="AE210" s="80">
        <f t="shared" si="80"/>
        <v>7373998.4569499716</v>
      </c>
      <c r="AF210" s="81">
        <v>2074255</v>
      </c>
      <c r="AG210" s="82">
        <f t="shared" si="81"/>
        <v>0</v>
      </c>
      <c r="AH210" s="80">
        <v>2249150</v>
      </c>
      <c r="AI210" s="76">
        <f t="shared" si="66"/>
        <v>2249150</v>
      </c>
      <c r="AJ210" s="83">
        <v>7466181.5369999995</v>
      </c>
      <c r="AK210" s="84" t="str">
        <f t="shared" si="82"/>
        <v/>
      </c>
      <c r="AL210" s="85">
        <f t="shared" si="83"/>
        <v>8122364.46</v>
      </c>
      <c r="AM210" s="86"/>
      <c r="AN210" s="87">
        <f t="shared" si="84"/>
        <v>9623148.4600000009</v>
      </c>
      <c r="AO210" s="88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</row>
    <row r="211" spans="2:101" s="92" customFormat="1" ht="12.75" x14ac:dyDescent="0.2">
      <c r="D211" s="94">
        <v>495</v>
      </c>
      <c r="E211" s="89" t="s">
        <v>252</v>
      </c>
      <c r="F211" s="74">
        <v>112.0836</v>
      </c>
      <c r="G211" s="58">
        <f t="shared" si="67"/>
        <v>424422.48</v>
      </c>
      <c r="H211" s="58">
        <v>108.3556</v>
      </c>
      <c r="I211" s="58">
        <v>3</v>
      </c>
      <c r="J211" s="75">
        <f t="shared" si="68"/>
        <v>2.7699999999999999E-2</v>
      </c>
      <c r="K211" s="58">
        <f t="shared" si="69"/>
        <v>3.1047157200000002</v>
      </c>
      <c r="L211" s="58">
        <v>5.7286000000000001</v>
      </c>
      <c r="M211" s="58">
        <f t="shared" si="70"/>
        <v>5.73</v>
      </c>
      <c r="N211" s="58">
        <f t="shared" si="71"/>
        <v>10848.72</v>
      </c>
      <c r="O211" s="58">
        <v>28.7286</v>
      </c>
      <c r="P211" s="58">
        <f t="shared" si="72"/>
        <v>58523.32</v>
      </c>
      <c r="Q211" s="58">
        <v>0</v>
      </c>
      <c r="R211" s="58">
        <f t="shared" si="73"/>
        <v>0</v>
      </c>
      <c r="S211" s="58">
        <v>3</v>
      </c>
      <c r="T211" s="58">
        <f t="shared" si="74"/>
        <v>2222.61</v>
      </c>
      <c r="U211" s="76">
        <f t="shared" si="64"/>
        <v>496017.12999999995</v>
      </c>
      <c r="V211" s="160">
        <v>212998</v>
      </c>
      <c r="W211" s="77">
        <f t="shared" si="75"/>
        <v>5.11E-2</v>
      </c>
      <c r="X211" s="58">
        <f t="shared" si="76"/>
        <v>0</v>
      </c>
      <c r="Y211" s="78">
        <f t="shared" si="65"/>
        <v>0</v>
      </c>
      <c r="Z211" s="58">
        <v>30966517.613471728</v>
      </c>
      <c r="AA211" s="76">
        <v>0</v>
      </c>
      <c r="AB211" s="79" t="str">
        <f t="shared" si="77"/>
        <v/>
      </c>
      <c r="AC211" s="155" t="str">
        <f t="shared" si="78"/>
        <v>N/A</v>
      </c>
      <c r="AD211" s="152">
        <f t="shared" si="79"/>
        <v>283019.12999999995</v>
      </c>
      <c r="AE211" s="80">
        <f t="shared" si="80"/>
        <v>496017.12999999995</v>
      </c>
      <c r="AF211" s="81">
        <v>294387</v>
      </c>
      <c r="AG211" s="82">
        <f t="shared" si="81"/>
        <v>0</v>
      </c>
      <c r="AH211" s="80">
        <v>19516</v>
      </c>
      <c r="AI211" s="76">
        <f t="shared" si="66"/>
        <v>19516</v>
      </c>
      <c r="AJ211" s="83">
        <v>252619.70599999998</v>
      </c>
      <c r="AK211" s="84" t="str">
        <f t="shared" si="82"/>
        <v/>
      </c>
      <c r="AL211" s="85">
        <f t="shared" si="83"/>
        <v>302535.13</v>
      </c>
      <c r="AM211" s="86"/>
      <c r="AN211" s="87">
        <f t="shared" si="84"/>
        <v>515533.13</v>
      </c>
      <c r="AO211" s="88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</row>
    <row r="212" spans="2:101" s="92" customFormat="1" ht="12.75" x14ac:dyDescent="0.2">
      <c r="D212" s="94">
        <v>497</v>
      </c>
      <c r="E212" s="89" t="s">
        <v>253</v>
      </c>
      <c r="F212" s="74">
        <v>171.6216</v>
      </c>
      <c r="G212" s="58">
        <f t="shared" si="67"/>
        <v>649872.65</v>
      </c>
      <c r="H212" s="58">
        <v>178.9657</v>
      </c>
      <c r="I212" s="58">
        <v>14</v>
      </c>
      <c r="J212" s="75">
        <f t="shared" si="68"/>
        <v>7.8200000000000006E-2</v>
      </c>
      <c r="K212" s="58">
        <f t="shared" si="69"/>
        <v>13.420809120000001</v>
      </c>
      <c r="L212" s="58">
        <v>11.955599999999999</v>
      </c>
      <c r="M212" s="58">
        <f t="shared" si="70"/>
        <v>13.42</v>
      </c>
      <c r="N212" s="58">
        <f t="shared" si="71"/>
        <v>25408.35</v>
      </c>
      <c r="O212" s="58">
        <v>29</v>
      </c>
      <c r="P212" s="58">
        <f t="shared" si="72"/>
        <v>59076.19</v>
      </c>
      <c r="Q212" s="58">
        <v>0</v>
      </c>
      <c r="R212" s="58">
        <f t="shared" si="73"/>
        <v>0</v>
      </c>
      <c r="S212" s="58">
        <v>2</v>
      </c>
      <c r="T212" s="58">
        <f t="shared" si="74"/>
        <v>1481.74</v>
      </c>
      <c r="U212" s="76">
        <f t="shared" si="64"/>
        <v>735838.92999999993</v>
      </c>
      <c r="V212" s="160">
        <v>285738</v>
      </c>
      <c r="W212" s="77">
        <f t="shared" si="75"/>
        <v>7.8200000000000006E-2</v>
      </c>
      <c r="X212" s="58">
        <f t="shared" si="76"/>
        <v>0</v>
      </c>
      <c r="Y212" s="78">
        <f t="shared" si="65"/>
        <v>0</v>
      </c>
      <c r="Z212" s="58">
        <v>17848323.056195304</v>
      </c>
      <c r="AA212" s="76">
        <v>0</v>
      </c>
      <c r="AB212" s="79" t="str">
        <f t="shared" si="77"/>
        <v/>
      </c>
      <c r="AC212" s="155" t="str">
        <f t="shared" si="78"/>
        <v>N/A</v>
      </c>
      <c r="AD212" s="152">
        <f t="shared" si="79"/>
        <v>450100.92999999993</v>
      </c>
      <c r="AE212" s="80">
        <f t="shared" si="80"/>
        <v>735838.92999999993</v>
      </c>
      <c r="AF212" s="81">
        <v>394922</v>
      </c>
      <c r="AG212" s="82">
        <f t="shared" si="81"/>
        <v>0</v>
      </c>
      <c r="AH212" s="80">
        <v>43324</v>
      </c>
      <c r="AI212" s="76">
        <f t="shared" si="66"/>
        <v>43324</v>
      </c>
      <c r="AJ212" s="83">
        <v>461851.41099999996</v>
      </c>
      <c r="AK212" s="84" t="str">
        <f t="shared" si="82"/>
        <v/>
      </c>
      <c r="AL212" s="85">
        <f t="shared" si="83"/>
        <v>493424.93</v>
      </c>
      <c r="AM212" s="86"/>
      <c r="AN212" s="87">
        <f t="shared" si="84"/>
        <v>779162.93</v>
      </c>
      <c r="AO212" s="88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</row>
    <row r="213" spans="2:101" s="92" customFormat="1" ht="12.75" x14ac:dyDescent="0.2">
      <c r="D213" s="94">
        <v>499</v>
      </c>
      <c r="E213" s="89" t="s">
        <v>254</v>
      </c>
      <c r="F213" s="74">
        <v>51.816699999999997</v>
      </c>
      <c r="G213" s="58">
        <f t="shared" si="67"/>
        <v>196212.23</v>
      </c>
      <c r="H213" s="58">
        <v>49.660600000000002</v>
      </c>
      <c r="I213" s="58">
        <v>16.605699999999999</v>
      </c>
      <c r="J213" s="75">
        <f t="shared" si="68"/>
        <v>0.33439999999999998</v>
      </c>
      <c r="K213" s="58">
        <f t="shared" si="69"/>
        <v>17.327504479999998</v>
      </c>
      <c r="L213" s="58">
        <v>20</v>
      </c>
      <c r="M213" s="58">
        <f t="shared" si="70"/>
        <v>20</v>
      </c>
      <c r="N213" s="58">
        <f t="shared" si="71"/>
        <v>37866.400000000001</v>
      </c>
      <c r="O213" s="58">
        <v>5</v>
      </c>
      <c r="P213" s="58">
        <f t="shared" si="72"/>
        <v>10185.549999999999</v>
      </c>
      <c r="Q213" s="58">
        <v>0</v>
      </c>
      <c r="R213" s="58">
        <f t="shared" si="73"/>
        <v>0</v>
      </c>
      <c r="S213" s="58">
        <v>0.81669999999999998</v>
      </c>
      <c r="T213" s="58">
        <f t="shared" si="74"/>
        <v>605.07000000000005</v>
      </c>
      <c r="U213" s="76">
        <f t="shared" si="64"/>
        <v>244869.25</v>
      </c>
      <c r="V213" s="160">
        <v>79679</v>
      </c>
      <c r="W213" s="77">
        <f t="shared" si="75"/>
        <v>0.38600000000000001</v>
      </c>
      <c r="X213" s="58">
        <f t="shared" si="76"/>
        <v>9650</v>
      </c>
      <c r="Y213" s="78">
        <f t="shared" si="65"/>
        <v>8946.8278863983851</v>
      </c>
      <c r="Z213" s="58">
        <v>4169834.2401354052</v>
      </c>
      <c r="AA213" s="76">
        <v>4758.4309756479461</v>
      </c>
      <c r="AB213" s="79" t="str">
        <f t="shared" si="77"/>
        <v>Required</v>
      </c>
      <c r="AC213" s="155" t="str">
        <f t="shared" si="78"/>
        <v>Yes</v>
      </c>
      <c r="AD213" s="152">
        <f t="shared" si="79"/>
        <v>178895.50886204632</v>
      </c>
      <c r="AE213" s="80">
        <f t="shared" si="80"/>
        <v>258574.50886204632</v>
      </c>
      <c r="AF213" s="81">
        <v>110126</v>
      </c>
      <c r="AG213" s="82">
        <f t="shared" si="81"/>
        <v>0</v>
      </c>
      <c r="AH213" s="80">
        <v>181655</v>
      </c>
      <c r="AI213" s="76">
        <f t="shared" si="66"/>
        <v>181655</v>
      </c>
      <c r="AJ213" s="83">
        <v>333458.65449999995</v>
      </c>
      <c r="AK213" s="84" t="str">
        <f t="shared" si="82"/>
        <v/>
      </c>
      <c r="AL213" s="85">
        <f t="shared" si="83"/>
        <v>360550.51</v>
      </c>
      <c r="AM213" s="86"/>
      <c r="AN213" s="87">
        <f t="shared" si="84"/>
        <v>440229.51</v>
      </c>
      <c r="AO213" s="88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</row>
    <row r="214" spans="2:101" s="92" customFormat="1" ht="12.75" x14ac:dyDescent="0.2">
      <c r="D214" s="94">
        <v>501</v>
      </c>
      <c r="E214" s="89" t="s">
        <v>255</v>
      </c>
      <c r="F214" s="74">
        <v>89.247900000000001</v>
      </c>
      <c r="G214" s="58">
        <f t="shared" si="67"/>
        <v>337951.45</v>
      </c>
      <c r="H214" s="58">
        <v>95.242500000000007</v>
      </c>
      <c r="I214" s="58">
        <v>49.210999999999999</v>
      </c>
      <c r="J214" s="75">
        <f t="shared" si="68"/>
        <v>0.51670000000000005</v>
      </c>
      <c r="K214" s="58">
        <f t="shared" si="69"/>
        <v>46.114389930000002</v>
      </c>
      <c r="L214" s="58">
        <v>36.133499999999998</v>
      </c>
      <c r="M214" s="58">
        <f t="shared" si="70"/>
        <v>46.11</v>
      </c>
      <c r="N214" s="58">
        <f t="shared" si="71"/>
        <v>87300.99</v>
      </c>
      <c r="O214" s="58">
        <v>17.238499999999998</v>
      </c>
      <c r="P214" s="58">
        <f t="shared" si="72"/>
        <v>35116.720000000001</v>
      </c>
      <c r="Q214" s="58">
        <v>0</v>
      </c>
      <c r="R214" s="58">
        <f t="shared" si="73"/>
        <v>0</v>
      </c>
      <c r="S214" s="58">
        <v>1</v>
      </c>
      <c r="T214" s="58">
        <f t="shared" si="74"/>
        <v>740.87</v>
      </c>
      <c r="U214" s="76">
        <f t="shared" si="64"/>
        <v>461110.03</v>
      </c>
      <c r="V214" s="160">
        <v>120019</v>
      </c>
      <c r="W214" s="77">
        <f t="shared" si="75"/>
        <v>0.51670000000000005</v>
      </c>
      <c r="X214" s="58">
        <f t="shared" si="76"/>
        <v>27666</v>
      </c>
      <c r="Y214" s="78">
        <f t="shared" si="65"/>
        <v>25650.045627471263</v>
      </c>
      <c r="Z214" s="58">
        <v>2622590.9272229886</v>
      </c>
      <c r="AA214" s="76">
        <v>20245.203204947236</v>
      </c>
      <c r="AB214" s="79" t="str">
        <f t="shared" si="77"/>
        <v>Required</v>
      </c>
      <c r="AC214" s="155" t="str">
        <f t="shared" si="78"/>
        <v>Yes</v>
      </c>
      <c r="AD214" s="152">
        <f t="shared" si="79"/>
        <v>386986.27883241855</v>
      </c>
      <c r="AE214" s="80">
        <f t="shared" si="80"/>
        <v>507005.27883241855</v>
      </c>
      <c r="AF214" s="81">
        <v>165880</v>
      </c>
      <c r="AG214" s="82">
        <f t="shared" si="81"/>
        <v>0</v>
      </c>
      <c r="AH214" s="80">
        <v>195521</v>
      </c>
      <c r="AI214" s="76">
        <f t="shared" si="66"/>
        <v>195521</v>
      </c>
      <c r="AJ214" s="83">
        <v>529917.46699999995</v>
      </c>
      <c r="AK214" s="84" t="str">
        <f t="shared" si="82"/>
        <v/>
      </c>
      <c r="AL214" s="85">
        <f t="shared" si="83"/>
        <v>582507.28</v>
      </c>
      <c r="AM214" s="86"/>
      <c r="AN214" s="87">
        <f t="shared" si="84"/>
        <v>702526.28</v>
      </c>
      <c r="AO214" s="88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</row>
    <row r="215" spans="2:101" s="92" customFormat="1" ht="12.2" customHeight="1" x14ac:dyDescent="0.2">
      <c r="D215" s="94">
        <v>503</v>
      </c>
      <c r="E215" s="89" t="s">
        <v>256</v>
      </c>
      <c r="F215" s="74">
        <v>150.51499999999999</v>
      </c>
      <c r="G215" s="58">
        <f t="shared" si="67"/>
        <v>569949.13</v>
      </c>
      <c r="H215" s="58">
        <v>154.53819999999999</v>
      </c>
      <c r="I215" s="58">
        <v>45.543700000000001</v>
      </c>
      <c r="J215" s="75">
        <f t="shared" si="68"/>
        <v>0.29470000000000002</v>
      </c>
      <c r="K215" s="58">
        <f t="shared" si="69"/>
        <v>44.356770499999996</v>
      </c>
      <c r="L215" s="58">
        <v>55.6205</v>
      </c>
      <c r="M215" s="58">
        <f t="shared" si="70"/>
        <v>55.62</v>
      </c>
      <c r="N215" s="58">
        <f t="shared" si="71"/>
        <v>105306.46</v>
      </c>
      <c r="O215" s="58">
        <v>35.8705</v>
      </c>
      <c r="P215" s="58">
        <f t="shared" si="72"/>
        <v>73072.149999999994</v>
      </c>
      <c r="Q215" s="58">
        <v>1</v>
      </c>
      <c r="R215" s="58">
        <f t="shared" si="73"/>
        <v>740.87</v>
      </c>
      <c r="S215" s="58">
        <v>3.2667000000000002</v>
      </c>
      <c r="T215" s="58">
        <f t="shared" si="74"/>
        <v>2420.1999999999998</v>
      </c>
      <c r="U215" s="76">
        <f t="shared" si="64"/>
        <v>751488.80999999994</v>
      </c>
      <c r="V215" s="160">
        <v>382078</v>
      </c>
      <c r="W215" s="77">
        <f t="shared" si="75"/>
        <v>0.3695</v>
      </c>
      <c r="X215" s="58">
        <f t="shared" si="76"/>
        <v>25689.49</v>
      </c>
      <c r="Y215" s="78">
        <f t="shared" si="65"/>
        <v>23817.559121176419</v>
      </c>
      <c r="Z215" s="58">
        <v>5753534.9610744882</v>
      </c>
      <c r="AA215" s="99"/>
      <c r="AB215" s="93"/>
      <c r="AC215" s="155" t="str">
        <f t="shared" si="78"/>
        <v>N/A</v>
      </c>
      <c r="AD215" s="152">
        <f t="shared" si="79"/>
        <v>393228.36912117637</v>
      </c>
      <c r="AE215" s="80">
        <f t="shared" si="80"/>
        <v>775306.36912117642</v>
      </c>
      <c r="AF215" s="81">
        <v>528075</v>
      </c>
      <c r="AG215" s="82">
        <f t="shared" si="81"/>
        <v>0</v>
      </c>
      <c r="AH215" s="80">
        <v>0</v>
      </c>
      <c r="AI215" s="76">
        <f t="shared" si="66"/>
        <v>0</v>
      </c>
      <c r="AJ215" s="83">
        <v>354825.10449999996</v>
      </c>
      <c r="AK215" s="84" t="str">
        <f t="shared" si="82"/>
        <v/>
      </c>
      <c r="AL215" s="85">
        <f t="shared" si="83"/>
        <v>393228.37</v>
      </c>
      <c r="AM215" s="86"/>
      <c r="AN215" s="87">
        <f t="shared" si="84"/>
        <v>775306.37</v>
      </c>
      <c r="AO215" s="88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</row>
    <row r="216" spans="2:101" s="92" customFormat="1" ht="12.75" x14ac:dyDescent="0.2">
      <c r="D216" s="94">
        <v>507</v>
      </c>
      <c r="E216" s="89" t="s">
        <v>257</v>
      </c>
      <c r="F216" s="74">
        <v>618.54570000000001</v>
      </c>
      <c r="G216" s="58">
        <f t="shared" si="67"/>
        <v>2342222.2599999998</v>
      </c>
      <c r="H216" s="58">
        <v>637.072</v>
      </c>
      <c r="I216" s="58">
        <v>63.3566</v>
      </c>
      <c r="J216" s="75">
        <f t="shared" si="68"/>
        <v>9.9400000000000002E-2</v>
      </c>
      <c r="K216" s="58">
        <f t="shared" si="69"/>
        <v>61.483442580000002</v>
      </c>
      <c r="L216" s="58">
        <v>66.885800000000003</v>
      </c>
      <c r="M216" s="58">
        <f t="shared" si="70"/>
        <v>66.89</v>
      </c>
      <c r="N216" s="58">
        <f t="shared" si="71"/>
        <v>126644.17</v>
      </c>
      <c r="O216" s="58">
        <v>101.84769999999999</v>
      </c>
      <c r="P216" s="58">
        <f t="shared" si="72"/>
        <v>207474.97</v>
      </c>
      <c r="Q216" s="58">
        <v>0</v>
      </c>
      <c r="R216" s="58">
        <f t="shared" si="73"/>
        <v>0</v>
      </c>
      <c r="S216" s="58">
        <v>13.6</v>
      </c>
      <c r="T216" s="58">
        <f t="shared" si="74"/>
        <v>10075.83</v>
      </c>
      <c r="U216" s="76">
        <f t="shared" si="64"/>
        <v>2686417.23</v>
      </c>
      <c r="V216" s="160">
        <v>805900</v>
      </c>
      <c r="W216" s="77">
        <f t="shared" si="75"/>
        <v>0.1081</v>
      </c>
      <c r="X216" s="58">
        <f t="shared" si="76"/>
        <v>0</v>
      </c>
      <c r="Y216" s="78">
        <f t="shared" si="65"/>
        <v>0</v>
      </c>
      <c r="Z216" s="58">
        <v>9909758.2222708333</v>
      </c>
      <c r="AA216" s="76">
        <v>0</v>
      </c>
      <c r="AB216" s="79" t="str">
        <f t="shared" si="77"/>
        <v/>
      </c>
      <c r="AC216" s="155" t="str">
        <f t="shared" si="78"/>
        <v>N/A</v>
      </c>
      <c r="AD216" s="152">
        <f t="shared" si="79"/>
        <v>1880517.23</v>
      </c>
      <c r="AE216" s="80">
        <f t="shared" si="80"/>
        <v>2686417.23</v>
      </c>
      <c r="AF216" s="81">
        <v>1113845</v>
      </c>
      <c r="AG216" s="82">
        <f t="shared" si="81"/>
        <v>0</v>
      </c>
      <c r="AH216" s="80">
        <v>639922</v>
      </c>
      <c r="AI216" s="76">
        <f t="shared" si="66"/>
        <v>639922</v>
      </c>
      <c r="AJ216" s="83">
        <v>2365470.892</v>
      </c>
      <c r="AK216" s="84" t="str">
        <f t="shared" si="82"/>
        <v/>
      </c>
      <c r="AL216" s="85">
        <f t="shared" si="83"/>
        <v>2520439.23</v>
      </c>
      <c r="AM216" s="86"/>
      <c r="AN216" s="87">
        <f t="shared" si="84"/>
        <v>3326339.23</v>
      </c>
      <c r="AO216" s="88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</row>
    <row r="217" spans="2:101" s="92" customFormat="1" ht="12.75" x14ac:dyDescent="0.2">
      <c r="D217" s="94">
        <v>509</v>
      </c>
      <c r="E217" s="89" t="s">
        <v>258</v>
      </c>
      <c r="F217" s="74">
        <v>72.412900000000008</v>
      </c>
      <c r="G217" s="58">
        <f t="shared" si="67"/>
        <v>274203.03000000003</v>
      </c>
      <c r="H217" s="58">
        <v>72.986599999999996</v>
      </c>
      <c r="I217" s="58">
        <v>54.203299999999999</v>
      </c>
      <c r="J217" s="75">
        <f t="shared" si="68"/>
        <v>0.74260000000000004</v>
      </c>
      <c r="K217" s="58">
        <f t="shared" si="69"/>
        <v>53.773819540000005</v>
      </c>
      <c r="L217" s="58">
        <v>43.9099</v>
      </c>
      <c r="M217" s="58">
        <f t="shared" si="70"/>
        <v>53.77</v>
      </c>
      <c r="N217" s="58">
        <f t="shared" si="71"/>
        <v>101803.82</v>
      </c>
      <c r="O217" s="58">
        <v>24.2377</v>
      </c>
      <c r="P217" s="58">
        <f t="shared" si="72"/>
        <v>49374.86</v>
      </c>
      <c r="Q217" s="58">
        <v>0</v>
      </c>
      <c r="R217" s="58">
        <f t="shared" si="73"/>
        <v>0</v>
      </c>
      <c r="S217" s="58">
        <v>0</v>
      </c>
      <c r="T217" s="58">
        <f t="shared" si="74"/>
        <v>0</v>
      </c>
      <c r="U217" s="76">
        <f t="shared" si="64"/>
        <v>425381.71</v>
      </c>
      <c r="V217" s="160">
        <v>60570</v>
      </c>
      <c r="W217" s="77">
        <f t="shared" si="75"/>
        <v>0.74250000000000005</v>
      </c>
      <c r="X217" s="58">
        <f t="shared" si="76"/>
        <v>32262</v>
      </c>
      <c r="Y217" s="78">
        <f t="shared" si="65"/>
        <v>29911.146245697892</v>
      </c>
      <c r="Z217" s="58">
        <v>1638550.126857504</v>
      </c>
      <c r="AA217" s="76">
        <v>30486.970758253359</v>
      </c>
      <c r="AB217" s="79" t="str">
        <f t="shared" si="77"/>
        <v>Required</v>
      </c>
      <c r="AC217" s="155" t="str">
        <f t="shared" si="78"/>
        <v>Yes</v>
      </c>
      <c r="AD217" s="152">
        <f t="shared" si="79"/>
        <v>425209.8270039513</v>
      </c>
      <c r="AE217" s="80">
        <f t="shared" si="80"/>
        <v>485779.8270039513</v>
      </c>
      <c r="AF217" s="81">
        <v>83715</v>
      </c>
      <c r="AG217" s="82">
        <f t="shared" si="81"/>
        <v>0</v>
      </c>
      <c r="AH217" s="80">
        <v>489246</v>
      </c>
      <c r="AI217" s="76">
        <f t="shared" si="66"/>
        <v>489246</v>
      </c>
      <c r="AJ217" s="83">
        <v>860518.58799999999</v>
      </c>
      <c r="AK217" s="84" t="str">
        <f t="shared" si="82"/>
        <v/>
      </c>
      <c r="AL217" s="85">
        <f t="shared" si="83"/>
        <v>914455.83</v>
      </c>
      <c r="AM217" s="86"/>
      <c r="AN217" s="87">
        <f t="shared" si="84"/>
        <v>975025.83</v>
      </c>
      <c r="AO217" s="88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</row>
    <row r="218" spans="2:101" s="92" customFormat="1" ht="12.75" x14ac:dyDescent="0.2">
      <c r="D218" s="94">
        <v>511</v>
      </c>
      <c r="E218" s="89" t="s">
        <v>259</v>
      </c>
      <c r="F218" s="74">
        <v>1127.7343999999998</v>
      </c>
      <c r="G218" s="58">
        <f t="shared" si="67"/>
        <v>4270346.74</v>
      </c>
      <c r="H218" s="58">
        <v>1231.3269</v>
      </c>
      <c r="I218" s="58">
        <v>45.411099999999998</v>
      </c>
      <c r="J218" s="75">
        <f t="shared" si="68"/>
        <v>3.6900000000000002E-2</v>
      </c>
      <c r="K218" s="58">
        <f t="shared" si="69"/>
        <v>41.613399359999995</v>
      </c>
      <c r="L218" s="58">
        <v>24.027699999999999</v>
      </c>
      <c r="M218" s="58">
        <f t="shared" si="70"/>
        <v>41.61</v>
      </c>
      <c r="N218" s="58">
        <f t="shared" si="71"/>
        <v>78781.05</v>
      </c>
      <c r="O218" s="58">
        <v>157.24449999999999</v>
      </c>
      <c r="P218" s="58">
        <f t="shared" si="72"/>
        <v>320324.34000000003</v>
      </c>
      <c r="Q218" s="58">
        <v>8.144400000000001</v>
      </c>
      <c r="R218" s="58">
        <f t="shared" si="73"/>
        <v>6033.94</v>
      </c>
      <c r="S218" s="58">
        <v>30.4056</v>
      </c>
      <c r="T218" s="58">
        <f t="shared" si="74"/>
        <v>22526.6</v>
      </c>
      <c r="U218" s="76">
        <f t="shared" si="64"/>
        <v>4698012.67</v>
      </c>
      <c r="V218" s="160">
        <v>2017101</v>
      </c>
      <c r="W218" s="77">
        <f t="shared" si="75"/>
        <v>3.6900000000000002E-2</v>
      </c>
      <c r="X218" s="58">
        <f t="shared" si="76"/>
        <v>0</v>
      </c>
      <c r="Y218" s="78">
        <f t="shared" si="65"/>
        <v>0</v>
      </c>
      <c r="Z218" s="58">
        <v>40203515.256439082</v>
      </c>
      <c r="AA218" s="76">
        <v>0</v>
      </c>
      <c r="AB218" s="79" t="str">
        <f t="shared" si="77"/>
        <v/>
      </c>
      <c r="AC218" s="155" t="str">
        <f t="shared" si="78"/>
        <v>N/A</v>
      </c>
      <c r="AD218" s="152">
        <f t="shared" si="79"/>
        <v>2680911.67</v>
      </c>
      <c r="AE218" s="80">
        <f t="shared" si="80"/>
        <v>4698012.67</v>
      </c>
      <c r="AF218" s="81">
        <v>2787862</v>
      </c>
      <c r="AG218" s="82">
        <f t="shared" si="81"/>
        <v>0</v>
      </c>
      <c r="AH218" s="80">
        <v>0</v>
      </c>
      <c r="AI218" s="76">
        <f t="shared" si="66"/>
        <v>0</v>
      </c>
      <c r="AJ218" s="83">
        <v>2523747.5609999998</v>
      </c>
      <c r="AK218" s="84" t="str">
        <f t="shared" si="82"/>
        <v/>
      </c>
      <c r="AL218" s="85">
        <f t="shared" si="83"/>
        <v>2680911.67</v>
      </c>
      <c r="AM218" s="86"/>
      <c r="AN218" s="87">
        <f t="shared" si="84"/>
        <v>4698012.67</v>
      </c>
      <c r="AO218" s="88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</row>
    <row r="219" spans="2:101" s="92" customFormat="1" ht="12.75" x14ac:dyDescent="0.2">
      <c r="B219" s="97"/>
      <c r="C219" s="98"/>
      <c r="D219" s="94">
        <v>512</v>
      </c>
      <c r="E219" s="89" t="s">
        <v>260</v>
      </c>
      <c r="F219" s="74">
        <v>62.5107</v>
      </c>
      <c r="G219" s="58">
        <f t="shared" si="67"/>
        <v>236706.77</v>
      </c>
      <c r="H219" s="58">
        <v>62.616199999999999</v>
      </c>
      <c r="I219" s="58">
        <v>16.689799999999998</v>
      </c>
      <c r="J219" s="75">
        <f t="shared" si="68"/>
        <v>0.26650000000000001</v>
      </c>
      <c r="K219" s="58">
        <f t="shared" si="69"/>
        <v>16.659101550000003</v>
      </c>
      <c r="L219" s="58">
        <v>8.7622</v>
      </c>
      <c r="M219" s="58">
        <f t="shared" si="70"/>
        <v>16.66</v>
      </c>
      <c r="N219" s="58">
        <f t="shared" si="71"/>
        <v>31542.71</v>
      </c>
      <c r="O219" s="58">
        <v>10.466699999999999</v>
      </c>
      <c r="P219" s="58">
        <f t="shared" si="72"/>
        <v>21321.82</v>
      </c>
      <c r="Q219" s="58">
        <v>0</v>
      </c>
      <c r="R219" s="58">
        <f t="shared" si="73"/>
        <v>0</v>
      </c>
      <c r="S219" s="58">
        <v>0</v>
      </c>
      <c r="T219" s="58">
        <f t="shared" si="74"/>
        <v>0</v>
      </c>
      <c r="U219" s="76">
        <f t="shared" si="64"/>
        <v>289571.3</v>
      </c>
      <c r="V219" s="160">
        <v>213750</v>
      </c>
      <c r="W219" s="77">
        <f t="shared" si="75"/>
        <v>0.26650000000000001</v>
      </c>
      <c r="X219" s="58">
        <f t="shared" si="76"/>
        <v>5549.86</v>
      </c>
      <c r="Y219" s="78">
        <f t="shared" si="65"/>
        <v>5145.4551516691117</v>
      </c>
      <c r="Z219" s="58">
        <v>10728570.185609303</v>
      </c>
      <c r="AA219" s="76">
        <v>0</v>
      </c>
      <c r="AB219" s="79" t="str">
        <f t="shared" si="77"/>
        <v/>
      </c>
      <c r="AC219" s="155" t="str">
        <f t="shared" si="78"/>
        <v>N/A</v>
      </c>
      <c r="AD219" s="152">
        <f t="shared" si="79"/>
        <v>80966.755151669102</v>
      </c>
      <c r="AE219" s="80">
        <f t="shared" si="80"/>
        <v>294716.75515166909</v>
      </c>
      <c r="AF219" s="81">
        <v>295427</v>
      </c>
      <c r="AG219" s="82">
        <f t="shared" si="81"/>
        <v>710.24484833091265</v>
      </c>
      <c r="AH219" s="80">
        <v>0</v>
      </c>
      <c r="AI219" s="76">
        <f t="shared" si="66"/>
        <v>0</v>
      </c>
      <c r="AJ219" s="83">
        <v>77593.178499999995</v>
      </c>
      <c r="AK219" s="84" t="str">
        <f t="shared" si="82"/>
        <v/>
      </c>
      <c r="AL219" s="85">
        <f t="shared" si="83"/>
        <v>81677</v>
      </c>
      <c r="AM219" s="86"/>
      <c r="AN219" s="87">
        <f t="shared" si="84"/>
        <v>295427</v>
      </c>
      <c r="AO219" s="88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</row>
    <row r="220" spans="2:101" s="92" customFormat="1" ht="12.75" x14ac:dyDescent="0.2">
      <c r="D220" s="94">
        <v>513</v>
      </c>
      <c r="E220" s="89" t="s">
        <v>261</v>
      </c>
      <c r="F220" s="74">
        <v>76.6708</v>
      </c>
      <c r="G220" s="58">
        <f t="shared" si="67"/>
        <v>290326.25</v>
      </c>
      <c r="H220" s="58">
        <v>78.261200000000002</v>
      </c>
      <c r="I220" s="58">
        <v>32.5946</v>
      </c>
      <c r="J220" s="75">
        <f t="shared" si="68"/>
        <v>0.41649999999999998</v>
      </c>
      <c r="K220" s="58">
        <f t="shared" si="69"/>
        <v>31.9333882</v>
      </c>
      <c r="L220" s="58">
        <v>24.184100000000001</v>
      </c>
      <c r="M220" s="58">
        <f t="shared" si="70"/>
        <v>31.93</v>
      </c>
      <c r="N220" s="58">
        <f t="shared" si="71"/>
        <v>60453.71</v>
      </c>
      <c r="O220" s="58">
        <v>12.7476</v>
      </c>
      <c r="P220" s="58">
        <f t="shared" si="72"/>
        <v>25968.26</v>
      </c>
      <c r="Q220" s="58">
        <v>1</v>
      </c>
      <c r="R220" s="58">
        <f t="shared" si="73"/>
        <v>740.87</v>
      </c>
      <c r="S220" s="58">
        <v>4</v>
      </c>
      <c r="T220" s="58">
        <f t="shared" si="74"/>
        <v>2963.48</v>
      </c>
      <c r="U220" s="76">
        <f t="shared" si="64"/>
        <v>380452.57</v>
      </c>
      <c r="V220" s="160">
        <v>74268</v>
      </c>
      <c r="W220" s="77">
        <f t="shared" si="75"/>
        <v>0.41649999999999998</v>
      </c>
      <c r="X220" s="58">
        <f t="shared" si="76"/>
        <v>16623.560000000001</v>
      </c>
      <c r="Y220" s="78">
        <f t="shared" si="65"/>
        <v>15412.241469348883</v>
      </c>
      <c r="Z220" s="58">
        <v>2034050.7474063577</v>
      </c>
      <c r="AA220" s="76">
        <v>16462.258752590948</v>
      </c>
      <c r="AB220" s="79" t="str">
        <f t="shared" si="77"/>
        <v>Required</v>
      </c>
      <c r="AC220" s="155" t="str">
        <f t="shared" si="78"/>
        <v>Yes</v>
      </c>
      <c r="AD220" s="152">
        <f t="shared" si="79"/>
        <v>338059.07022193982</v>
      </c>
      <c r="AE220" s="80">
        <f t="shared" si="80"/>
        <v>412327.07022193982</v>
      </c>
      <c r="AF220" s="81">
        <v>102647</v>
      </c>
      <c r="AG220" s="82">
        <f t="shared" si="81"/>
        <v>0</v>
      </c>
      <c r="AH220" s="80">
        <v>398234</v>
      </c>
      <c r="AI220" s="76">
        <f t="shared" si="66"/>
        <v>398234</v>
      </c>
      <c r="AJ220" s="83">
        <v>654803.27949999995</v>
      </c>
      <c r="AK220" s="84" t="str">
        <f t="shared" si="82"/>
        <v/>
      </c>
      <c r="AL220" s="85">
        <f t="shared" si="83"/>
        <v>736293.07</v>
      </c>
      <c r="AM220" s="86"/>
      <c r="AN220" s="87">
        <f t="shared" si="84"/>
        <v>810561.07</v>
      </c>
      <c r="AO220" s="88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</row>
    <row r="221" spans="2:101" s="92" customFormat="1" ht="12.75" x14ac:dyDescent="0.2">
      <c r="D221" s="94">
        <v>514</v>
      </c>
      <c r="E221" s="89" t="s">
        <v>262</v>
      </c>
      <c r="F221" s="74">
        <v>0</v>
      </c>
      <c r="G221" s="58">
        <f t="shared" si="67"/>
        <v>0</v>
      </c>
      <c r="H221" s="58">
        <v>0</v>
      </c>
      <c r="I221" s="58">
        <v>0</v>
      </c>
      <c r="J221" s="75">
        <v>0</v>
      </c>
      <c r="K221" s="58">
        <f t="shared" si="69"/>
        <v>0</v>
      </c>
      <c r="L221" s="58">
        <v>0</v>
      </c>
      <c r="M221" s="58">
        <f t="shared" si="70"/>
        <v>0</v>
      </c>
      <c r="N221" s="58">
        <f t="shared" si="71"/>
        <v>0</v>
      </c>
      <c r="O221" s="58">
        <v>0</v>
      </c>
      <c r="P221" s="58">
        <f t="shared" si="72"/>
        <v>0</v>
      </c>
      <c r="Q221" s="58">
        <v>0</v>
      </c>
      <c r="R221" s="58">
        <f t="shared" si="73"/>
        <v>0</v>
      </c>
      <c r="S221" s="58">
        <v>0</v>
      </c>
      <c r="T221" s="58">
        <f t="shared" si="74"/>
        <v>0</v>
      </c>
      <c r="U221" s="76">
        <f t="shared" si="64"/>
        <v>0</v>
      </c>
      <c r="V221" s="160">
        <v>17880</v>
      </c>
      <c r="W221" s="77">
        <f t="shared" si="75"/>
        <v>0</v>
      </c>
      <c r="X221" s="58">
        <f t="shared" si="76"/>
        <v>0</v>
      </c>
      <c r="Y221" s="78">
        <f t="shared" si="65"/>
        <v>0</v>
      </c>
      <c r="Z221" s="58">
        <v>0</v>
      </c>
      <c r="AA221" s="76"/>
      <c r="AB221" s="86" t="str">
        <f t="shared" si="77"/>
        <v/>
      </c>
      <c r="AC221" s="155" t="str">
        <f t="shared" si="78"/>
        <v>N/A</v>
      </c>
      <c r="AD221" s="152">
        <f t="shared" si="79"/>
        <v>0</v>
      </c>
      <c r="AE221" s="80">
        <f t="shared" si="80"/>
        <v>17880</v>
      </c>
      <c r="AF221" s="81">
        <v>24712</v>
      </c>
      <c r="AG221" s="82">
        <f t="shared" si="81"/>
        <v>6832</v>
      </c>
      <c r="AH221" s="80">
        <v>0</v>
      </c>
      <c r="AI221" s="76">
        <f t="shared" si="66"/>
        <v>0</v>
      </c>
      <c r="AJ221" s="83">
        <v>6490.0864999999994</v>
      </c>
      <c r="AK221" s="84" t="str">
        <f t="shared" si="82"/>
        <v/>
      </c>
      <c r="AL221" s="85">
        <f t="shared" si="83"/>
        <v>6832</v>
      </c>
      <c r="AM221" s="86"/>
      <c r="AN221" s="87">
        <f t="shared" si="84"/>
        <v>24712</v>
      </c>
      <c r="AO221" s="88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</row>
    <row r="222" spans="2:101" s="92" customFormat="1" ht="12.75" x14ac:dyDescent="0.2">
      <c r="D222" s="94">
        <v>515</v>
      </c>
      <c r="E222" s="89" t="s">
        <v>263</v>
      </c>
      <c r="F222" s="74">
        <v>337.06119999999999</v>
      </c>
      <c r="G222" s="58">
        <f t="shared" si="67"/>
        <v>1276336.1599999999</v>
      </c>
      <c r="H222" s="58">
        <v>375.34730000000002</v>
      </c>
      <c r="I222" s="58">
        <v>76.5685</v>
      </c>
      <c r="J222" s="75">
        <f t="shared" si="68"/>
        <v>0.20399999999999999</v>
      </c>
      <c r="K222" s="58">
        <f t="shared" si="69"/>
        <v>68.760484799999986</v>
      </c>
      <c r="L222" s="58">
        <v>84.255600000000001</v>
      </c>
      <c r="M222" s="58">
        <f t="shared" si="70"/>
        <v>84.26</v>
      </c>
      <c r="N222" s="58">
        <f t="shared" si="71"/>
        <v>159531.14000000001</v>
      </c>
      <c r="O222" s="58">
        <v>55.188800000000001</v>
      </c>
      <c r="P222" s="58">
        <f t="shared" si="72"/>
        <v>112425.66</v>
      </c>
      <c r="Q222" s="58">
        <v>0</v>
      </c>
      <c r="R222" s="58">
        <f t="shared" si="73"/>
        <v>0</v>
      </c>
      <c r="S222" s="58">
        <v>2</v>
      </c>
      <c r="T222" s="58">
        <f t="shared" si="74"/>
        <v>1481.74</v>
      </c>
      <c r="U222" s="76">
        <f t="shared" si="64"/>
        <v>1549774.6999999997</v>
      </c>
      <c r="V222" s="160">
        <v>1812575</v>
      </c>
      <c r="W222" s="77">
        <f t="shared" si="75"/>
        <v>0.25</v>
      </c>
      <c r="X222" s="58">
        <f t="shared" si="76"/>
        <v>0</v>
      </c>
      <c r="Y222" s="78">
        <f t="shared" si="65"/>
        <v>0</v>
      </c>
      <c r="Z222" s="58">
        <v>17730703.085638259</v>
      </c>
      <c r="AA222" s="76">
        <v>0</v>
      </c>
      <c r="AB222" s="79" t="str">
        <f t="shared" si="77"/>
        <v/>
      </c>
      <c r="AC222" s="155" t="str">
        <f t="shared" si="78"/>
        <v>N/A</v>
      </c>
      <c r="AD222" s="152">
        <f t="shared" si="79"/>
        <v>0</v>
      </c>
      <c r="AE222" s="80">
        <f t="shared" si="80"/>
        <v>1812575</v>
      </c>
      <c r="AF222" s="81">
        <v>2505185</v>
      </c>
      <c r="AG222" s="82">
        <f t="shared" si="81"/>
        <v>692610</v>
      </c>
      <c r="AH222" s="80">
        <v>18441</v>
      </c>
      <c r="AI222" s="76">
        <f t="shared" si="66"/>
        <v>0</v>
      </c>
      <c r="AJ222" s="83">
        <v>657979.80399999989</v>
      </c>
      <c r="AK222" s="84" t="str">
        <f t="shared" si="82"/>
        <v/>
      </c>
      <c r="AL222" s="85">
        <f t="shared" si="83"/>
        <v>692610</v>
      </c>
      <c r="AM222" s="86"/>
      <c r="AN222" s="87">
        <f t="shared" si="84"/>
        <v>2505185</v>
      </c>
      <c r="AO222" s="88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</row>
    <row r="223" spans="2:101" s="92" customFormat="1" ht="12.75" x14ac:dyDescent="0.2">
      <c r="D223" s="94">
        <v>519</v>
      </c>
      <c r="E223" s="89" t="s">
        <v>264</v>
      </c>
      <c r="F223" s="74">
        <v>110.3263</v>
      </c>
      <c r="G223" s="58">
        <f t="shared" si="67"/>
        <v>417768.19</v>
      </c>
      <c r="H223" s="58">
        <v>118.92619999999999</v>
      </c>
      <c r="I223" s="58">
        <v>22.3428</v>
      </c>
      <c r="J223" s="75">
        <f t="shared" si="68"/>
        <v>0.18790000000000001</v>
      </c>
      <c r="K223" s="58">
        <f t="shared" si="69"/>
        <v>20.73031177</v>
      </c>
      <c r="L223" s="58">
        <v>14.061999999999999</v>
      </c>
      <c r="M223" s="58">
        <f t="shared" si="70"/>
        <v>20.73</v>
      </c>
      <c r="N223" s="58">
        <f t="shared" si="71"/>
        <v>39248.519999999997</v>
      </c>
      <c r="O223" s="58">
        <v>13</v>
      </c>
      <c r="P223" s="58">
        <f t="shared" si="72"/>
        <v>26482.43</v>
      </c>
      <c r="Q223" s="58">
        <v>1</v>
      </c>
      <c r="R223" s="58">
        <f t="shared" si="73"/>
        <v>740.87</v>
      </c>
      <c r="S223" s="58">
        <v>2</v>
      </c>
      <c r="T223" s="58">
        <f t="shared" si="74"/>
        <v>1481.74</v>
      </c>
      <c r="U223" s="76">
        <f t="shared" si="64"/>
        <v>485721.75</v>
      </c>
      <c r="V223" s="160">
        <v>115913</v>
      </c>
      <c r="W223" s="77">
        <f t="shared" si="75"/>
        <v>0.18790000000000001</v>
      </c>
      <c r="X223" s="58">
        <f t="shared" si="76"/>
        <v>4868.96</v>
      </c>
      <c r="Y223" s="78">
        <f t="shared" si="65"/>
        <v>4514.170684534537</v>
      </c>
      <c r="Z223" s="58">
        <v>4644509.4234564202</v>
      </c>
      <c r="AA223" s="76">
        <v>3652.9115547272932</v>
      </c>
      <c r="AB223" s="79" t="str">
        <f t="shared" si="77"/>
        <v>Required</v>
      </c>
      <c r="AC223" s="155" t="str">
        <f t="shared" si="78"/>
        <v>Yes</v>
      </c>
      <c r="AD223" s="152">
        <f t="shared" si="79"/>
        <v>377975.83223926183</v>
      </c>
      <c r="AE223" s="80">
        <f t="shared" si="80"/>
        <v>493888.83223926183</v>
      </c>
      <c r="AF223" s="81">
        <v>160204</v>
      </c>
      <c r="AG223" s="82">
        <f t="shared" si="81"/>
        <v>0</v>
      </c>
      <c r="AH223" s="80">
        <v>68004</v>
      </c>
      <c r="AI223" s="76">
        <f t="shared" si="66"/>
        <v>68004</v>
      </c>
      <c r="AJ223" s="83">
        <v>411141.076</v>
      </c>
      <c r="AK223" s="84" t="str">
        <f t="shared" si="82"/>
        <v/>
      </c>
      <c r="AL223" s="85">
        <f t="shared" si="83"/>
        <v>445979.83</v>
      </c>
      <c r="AM223" s="86"/>
      <c r="AN223" s="87">
        <f t="shared" si="84"/>
        <v>561892.82999999996</v>
      </c>
      <c r="AO223" s="88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</row>
    <row r="224" spans="2:101" s="92" customFormat="1" ht="12.75" x14ac:dyDescent="0.2">
      <c r="D224" s="94">
        <v>521</v>
      </c>
      <c r="E224" s="89" t="s">
        <v>265</v>
      </c>
      <c r="F224" s="74">
        <v>245.19159999999999</v>
      </c>
      <c r="G224" s="58">
        <f t="shared" si="67"/>
        <v>928457.22</v>
      </c>
      <c r="H224" s="58">
        <v>260.26660000000004</v>
      </c>
      <c r="I224" s="58">
        <v>62.043900000000001</v>
      </c>
      <c r="J224" s="75">
        <f t="shared" si="68"/>
        <v>0.2384</v>
      </c>
      <c r="K224" s="58">
        <f t="shared" si="69"/>
        <v>58.45367744</v>
      </c>
      <c r="L224" s="58">
        <v>37.600999999999999</v>
      </c>
      <c r="M224" s="58">
        <f t="shared" si="70"/>
        <v>58.45</v>
      </c>
      <c r="N224" s="58">
        <f t="shared" si="71"/>
        <v>110664.55</v>
      </c>
      <c r="O224" s="58">
        <v>29.877800000000001</v>
      </c>
      <c r="P224" s="58">
        <f t="shared" si="72"/>
        <v>60864.37</v>
      </c>
      <c r="Q224" s="58">
        <v>0.50560000000000005</v>
      </c>
      <c r="R224" s="58">
        <f t="shared" si="73"/>
        <v>374.58</v>
      </c>
      <c r="S224" s="58">
        <v>2</v>
      </c>
      <c r="T224" s="58">
        <f t="shared" si="74"/>
        <v>1481.74</v>
      </c>
      <c r="U224" s="76">
        <f t="shared" si="64"/>
        <v>1101842.4600000002</v>
      </c>
      <c r="V224" s="160">
        <v>407764</v>
      </c>
      <c r="W224" s="77">
        <f t="shared" si="75"/>
        <v>0.2384</v>
      </c>
      <c r="X224" s="58">
        <f t="shared" si="76"/>
        <v>17418.099999999999</v>
      </c>
      <c r="Y224" s="78">
        <f t="shared" si="65"/>
        <v>16148.885265085562</v>
      </c>
      <c r="Z224" s="58">
        <v>5743421.1855800683</v>
      </c>
      <c r="AA224" s="76">
        <v>1949.6141213698511</v>
      </c>
      <c r="AB224" s="79" t="str">
        <f t="shared" si="77"/>
        <v>Required</v>
      </c>
      <c r="AC224" s="155" t="str">
        <f t="shared" si="78"/>
        <v>Yes</v>
      </c>
      <c r="AD224" s="152">
        <f t="shared" si="79"/>
        <v>712176.95938645571</v>
      </c>
      <c r="AE224" s="80">
        <f t="shared" si="80"/>
        <v>1119940.9593864558</v>
      </c>
      <c r="AF224" s="81">
        <v>563576</v>
      </c>
      <c r="AG224" s="82">
        <f t="shared" si="81"/>
        <v>0</v>
      </c>
      <c r="AH224" s="80">
        <v>0</v>
      </c>
      <c r="AI224" s="76">
        <f t="shared" si="66"/>
        <v>0</v>
      </c>
      <c r="AJ224" s="83">
        <v>661932.15549999988</v>
      </c>
      <c r="AK224" s="84" t="str">
        <f t="shared" si="82"/>
        <v/>
      </c>
      <c r="AL224" s="85">
        <f t="shared" si="83"/>
        <v>712176.96</v>
      </c>
      <c r="AM224" s="86"/>
      <c r="AN224" s="87">
        <f t="shared" si="84"/>
        <v>1119940.96</v>
      </c>
      <c r="AO224" s="88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</row>
    <row r="225" spans="4:101" s="92" customFormat="1" ht="12.75" x14ac:dyDescent="0.2">
      <c r="D225" s="94">
        <v>523</v>
      </c>
      <c r="E225" s="89" t="s">
        <v>266</v>
      </c>
      <c r="F225" s="74">
        <v>807.08240000000001</v>
      </c>
      <c r="G225" s="58">
        <f t="shared" si="67"/>
        <v>3056146.64</v>
      </c>
      <c r="H225" s="58">
        <v>813.37350000000004</v>
      </c>
      <c r="I225" s="58">
        <v>316.66879999999998</v>
      </c>
      <c r="J225" s="75">
        <f t="shared" si="68"/>
        <v>0.38929999999999998</v>
      </c>
      <c r="K225" s="58">
        <f t="shared" si="69"/>
        <v>314.19717831999998</v>
      </c>
      <c r="L225" s="58">
        <v>263.60910000000001</v>
      </c>
      <c r="M225" s="58">
        <f t="shared" si="70"/>
        <v>314.2</v>
      </c>
      <c r="N225" s="58">
        <f t="shared" si="71"/>
        <v>594881.14</v>
      </c>
      <c r="O225" s="58">
        <v>139.30189999999999</v>
      </c>
      <c r="P225" s="58">
        <f t="shared" si="72"/>
        <v>283773.28999999998</v>
      </c>
      <c r="Q225" s="58">
        <v>8.7644000000000002</v>
      </c>
      <c r="R225" s="58">
        <f t="shared" si="73"/>
        <v>6493.28</v>
      </c>
      <c r="S225" s="58">
        <v>10.517200000000001</v>
      </c>
      <c r="T225" s="58">
        <f t="shared" si="74"/>
        <v>7791.88</v>
      </c>
      <c r="U225" s="76">
        <f t="shared" si="64"/>
        <v>3949086.23</v>
      </c>
      <c r="V225" s="160">
        <v>810173</v>
      </c>
      <c r="W225" s="77">
        <f t="shared" si="75"/>
        <v>0.38929999999999998</v>
      </c>
      <c r="X225" s="58">
        <f t="shared" si="76"/>
        <v>152897.57999999999</v>
      </c>
      <c r="Y225" s="78">
        <f t="shared" si="65"/>
        <v>141756.30388671788</v>
      </c>
      <c r="Z225" s="58">
        <v>2178097.604574475</v>
      </c>
      <c r="AA225" s="76">
        <v>156109.425243551</v>
      </c>
      <c r="AB225" s="79" t="str">
        <f t="shared" si="77"/>
        <v>Required</v>
      </c>
      <c r="AC225" s="155" t="str">
        <f t="shared" si="78"/>
        <v>Yes</v>
      </c>
      <c r="AD225" s="152">
        <f t="shared" si="79"/>
        <v>3436778.9591302685</v>
      </c>
      <c r="AE225" s="80">
        <f t="shared" si="80"/>
        <v>4246951.9591302685</v>
      </c>
      <c r="AF225" s="81">
        <v>1119751</v>
      </c>
      <c r="AG225" s="82">
        <f t="shared" si="81"/>
        <v>0</v>
      </c>
      <c r="AH225" s="80">
        <v>2769932</v>
      </c>
      <c r="AI225" s="76">
        <f t="shared" si="66"/>
        <v>2769932</v>
      </c>
      <c r="AJ225" s="83">
        <v>5784539.4074999997</v>
      </c>
      <c r="AK225" s="84" t="str">
        <f t="shared" si="82"/>
        <v/>
      </c>
      <c r="AL225" s="85">
        <f t="shared" si="83"/>
        <v>6206710.96</v>
      </c>
      <c r="AM225" s="86"/>
      <c r="AN225" s="87">
        <f t="shared" si="84"/>
        <v>7016883.96</v>
      </c>
      <c r="AO225" s="88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</row>
    <row r="226" spans="4:101" s="92" customFormat="1" ht="12.75" x14ac:dyDescent="0.2">
      <c r="D226" s="94">
        <v>525</v>
      </c>
      <c r="E226" s="89" t="s">
        <v>267</v>
      </c>
      <c r="F226" s="74">
        <v>282.19280000000003</v>
      </c>
      <c r="G226" s="58">
        <f t="shared" si="67"/>
        <v>1068568.19</v>
      </c>
      <c r="H226" s="58">
        <v>290.94569999999999</v>
      </c>
      <c r="I226" s="58">
        <v>146.8587</v>
      </c>
      <c r="J226" s="75">
        <f t="shared" si="68"/>
        <v>0.50480000000000003</v>
      </c>
      <c r="K226" s="58">
        <f t="shared" si="69"/>
        <v>142.45092544000002</v>
      </c>
      <c r="L226" s="58">
        <v>132.3511</v>
      </c>
      <c r="M226" s="58">
        <f t="shared" si="70"/>
        <v>142.44999999999999</v>
      </c>
      <c r="N226" s="58">
        <f t="shared" si="71"/>
        <v>269703.43</v>
      </c>
      <c r="O226" s="58">
        <v>66.844800000000006</v>
      </c>
      <c r="P226" s="58">
        <f t="shared" si="72"/>
        <v>136170.21</v>
      </c>
      <c r="Q226" s="58">
        <v>2</v>
      </c>
      <c r="R226" s="58">
        <f t="shared" si="73"/>
        <v>1481.74</v>
      </c>
      <c r="S226" s="58">
        <v>4.6326999999999998</v>
      </c>
      <c r="T226" s="58">
        <f t="shared" si="74"/>
        <v>3432.23</v>
      </c>
      <c r="U226" s="76">
        <f t="shared" si="64"/>
        <v>1479355.7999999998</v>
      </c>
      <c r="V226" s="160">
        <v>513948</v>
      </c>
      <c r="W226" s="77">
        <f t="shared" si="75"/>
        <v>0.50480000000000003</v>
      </c>
      <c r="X226" s="58">
        <f t="shared" si="76"/>
        <v>85470</v>
      </c>
      <c r="Y226" s="78">
        <f t="shared" si="65"/>
        <v>79242.008233209315</v>
      </c>
      <c r="Z226" s="58">
        <v>3025997.9414989469</v>
      </c>
      <c r="AA226" s="99"/>
      <c r="AB226" s="93"/>
      <c r="AC226" s="155" t="str">
        <f t="shared" si="78"/>
        <v>N/A</v>
      </c>
      <c r="AD226" s="152">
        <f t="shared" si="79"/>
        <v>1044649.8082332092</v>
      </c>
      <c r="AE226" s="80">
        <f t="shared" si="80"/>
        <v>1558597.8082332092</v>
      </c>
      <c r="AF226" s="81">
        <v>710335</v>
      </c>
      <c r="AG226" s="82">
        <f t="shared" si="81"/>
        <v>0</v>
      </c>
      <c r="AH226" s="80">
        <v>111214</v>
      </c>
      <c r="AI226" s="76">
        <f t="shared" si="66"/>
        <v>111214</v>
      </c>
      <c r="AJ226" s="83">
        <v>1092733.3390000002</v>
      </c>
      <c r="AK226" s="84" t="str">
        <f t="shared" si="82"/>
        <v/>
      </c>
      <c r="AL226" s="85">
        <f t="shared" si="83"/>
        <v>1155863.81</v>
      </c>
      <c r="AM226" s="86"/>
      <c r="AN226" s="87">
        <f t="shared" si="84"/>
        <v>1669811.81</v>
      </c>
      <c r="AO226" s="88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</row>
    <row r="227" spans="4:101" s="92" customFormat="1" ht="12.75" x14ac:dyDescent="0.2">
      <c r="D227" s="94">
        <v>527</v>
      </c>
      <c r="E227" s="89" t="s">
        <v>268</v>
      </c>
      <c r="F227" s="74">
        <v>112.6763</v>
      </c>
      <c r="G227" s="58">
        <f t="shared" si="67"/>
        <v>426666.84</v>
      </c>
      <c r="H227" s="58">
        <v>140.1567</v>
      </c>
      <c r="I227" s="58">
        <v>19.795100000000001</v>
      </c>
      <c r="J227" s="75">
        <f t="shared" si="68"/>
        <v>0.14119999999999999</v>
      </c>
      <c r="K227" s="58">
        <f t="shared" si="69"/>
        <v>15.909893559999999</v>
      </c>
      <c r="L227" s="58">
        <v>15.862500000000001</v>
      </c>
      <c r="M227" s="58">
        <f t="shared" si="70"/>
        <v>15.91</v>
      </c>
      <c r="N227" s="58">
        <f t="shared" si="71"/>
        <v>30122.720000000001</v>
      </c>
      <c r="O227" s="58">
        <v>20.005800000000001</v>
      </c>
      <c r="P227" s="58">
        <f t="shared" si="72"/>
        <v>40754.019999999997</v>
      </c>
      <c r="Q227" s="58">
        <v>0</v>
      </c>
      <c r="R227" s="58">
        <f t="shared" si="73"/>
        <v>0</v>
      </c>
      <c r="S227" s="58">
        <v>4</v>
      </c>
      <c r="T227" s="58">
        <f t="shared" si="74"/>
        <v>2963.48</v>
      </c>
      <c r="U227" s="76">
        <f t="shared" si="64"/>
        <v>500507.06000000006</v>
      </c>
      <c r="V227" s="160">
        <v>206599</v>
      </c>
      <c r="W227" s="77">
        <f t="shared" si="75"/>
        <v>0.14119999999999999</v>
      </c>
      <c r="X227" s="58">
        <f t="shared" si="76"/>
        <v>2808.12</v>
      </c>
      <c r="Y227" s="78">
        <f t="shared" si="65"/>
        <v>2603.4991009692258</v>
      </c>
      <c r="Z227" s="58">
        <v>10766245.953206474</v>
      </c>
      <c r="AA227" s="76">
        <v>0</v>
      </c>
      <c r="AB227" s="79" t="str">
        <f t="shared" si="77"/>
        <v/>
      </c>
      <c r="AC227" s="155" t="str">
        <f t="shared" si="78"/>
        <v>N/A</v>
      </c>
      <c r="AD227" s="152">
        <f t="shared" si="79"/>
        <v>296511.55910096929</v>
      </c>
      <c r="AE227" s="80">
        <f t="shared" si="80"/>
        <v>503110.55910096929</v>
      </c>
      <c r="AF227" s="81">
        <v>285544</v>
      </c>
      <c r="AG227" s="82">
        <f t="shared" si="81"/>
        <v>0</v>
      </c>
      <c r="AH227" s="80">
        <v>84695</v>
      </c>
      <c r="AI227" s="76">
        <f t="shared" si="66"/>
        <v>84695</v>
      </c>
      <c r="AJ227" s="83">
        <v>402578.25099999999</v>
      </c>
      <c r="AK227" s="84">
        <f t="shared" si="82"/>
        <v>21371.691899030702</v>
      </c>
      <c r="AL227" s="85">
        <f t="shared" si="83"/>
        <v>402578.25</v>
      </c>
      <c r="AM227" s="86"/>
      <c r="AN227" s="87">
        <f t="shared" si="84"/>
        <v>609177.25</v>
      </c>
      <c r="AO227" s="88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</row>
    <row r="228" spans="4:101" s="92" customFormat="1" ht="12.75" x14ac:dyDescent="0.2">
      <c r="D228" s="94">
        <v>531</v>
      </c>
      <c r="E228" s="89" t="s">
        <v>269</v>
      </c>
      <c r="F228" s="74">
        <v>286.61629999999997</v>
      </c>
      <c r="G228" s="58">
        <f t="shared" si="67"/>
        <v>1085318.48</v>
      </c>
      <c r="H228" s="58">
        <v>307.21460000000002</v>
      </c>
      <c r="I228" s="58">
        <v>98.949000000000012</v>
      </c>
      <c r="J228" s="75">
        <f t="shared" si="68"/>
        <v>0.3221</v>
      </c>
      <c r="K228" s="58">
        <f t="shared" si="69"/>
        <v>92.319110229999993</v>
      </c>
      <c r="L228" s="58">
        <v>66.314899999999994</v>
      </c>
      <c r="M228" s="58">
        <f t="shared" si="70"/>
        <v>92.32</v>
      </c>
      <c r="N228" s="58">
        <f t="shared" si="71"/>
        <v>174791.3</v>
      </c>
      <c r="O228" s="58">
        <v>47.209299999999999</v>
      </c>
      <c r="P228" s="58">
        <f t="shared" si="72"/>
        <v>96170.54</v>
      </c>
      <c r="Q228" s="58">
        <v>0</v>
      </c>
      <c r="R228" s="58">
        <f t="shared" si="73"/>
        <v>0</v>
      </c>
      <c r="S228" s="58">
        <v>6</v>
      </c>
      <c r="T228" s="58">
        <f t="shared" si="74"/>
        <v>4445.22</v>
      </c>
      <c r="U228" s="76">
        <f t="shared" si="64"/>
        <v>1360725.54</v>
      </c>
      <c r="V228" s="160">
        <v>566910</v>
      </c>
      <c r="W228" s="77">
        <f t="shared" si="75"/>
        <v>0.3221</v>
      </c>
      <c r="X228" s="58">
        <f t="shared" si="76"/>
        <v>37170.339999999997</v>
      </c>
      <c r="Y228" s="78">
        <f t="shared" si="65"/>
        <v>34461.827405068318</v>
      </c>
      <c r="Z228" s="58">
        <v>5100083.2416219674</v>
      </c>
      <c r="AA228" s="76">
        <v>10800.440967349794</v>
      </c>
      <c r="AB228" s="79" t="str">
        <f t="shared" si="77"/>
        <v>Required</v>
      </c>
      <c r="AC228" s="155" t="str">
        <f t="shared" si="78"/>
        <v>Yes</v>
      </c>
      <c r="AD228" s="152">
        <f t="shared" si="79"/>
        <v>839077.80837241816</v>
      </c>
      <c r="AE228" s="80">
        <f t="shared" si="80"/>
        <v>1405987.8083724182</v>
      </c>
      <c r="AF228" s="81">
        <v>783535</v>
      </c>
      <c r="AG228" s="82">
        <f t="shared" si="81"/>
        <v>0</v>
      </c>
      <c r="AH228" s="80">
        <v>153102</v>
      </c>
      <c r="AI228" s="76">
        <f t="shared" si="66"/>
        <v>153102</v>
      </c>
      <c r="AJ228" s="83">
        <v>915608.66049999988</v>
      </c>
      <c r="AK228" s="84" t="str">
        <f t="shared" si="82"/>
        <v/>
      </c>
      <c r="AL228" s="85">
        <f t="shared" si="83"/>
        <v>992179.81</v>
      </c>
      <c r="AM228" s="86"/>
      <c r="AN228" s="87">
        <f t="shared" si="84"/>
        <v>1559089.81</v>
      </c>
      <c r="AO228" s="88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</row>
    <row r="229" spans="4:101" s="92" customFormat="1" ht="12.75" x14ac:dyDescent="0.2">
      <c r="D229" s="94">
        <v>532</v>
      </c>
      <c r="E229" s="89" t="s">
        <v>270</v>
      </c>
      <c r="F229" s="74">
        <v>427.41410000000002</v>
      </c>
      <c r="G229" s="58">
        <f t="shared" si="67"/>
        <v>1618471.88</v>
      </c>
      <c r="H229" s="58">
        <v>437.39769999999999</v>
      </c>
      <c r="I229" s="58">
        <v>174.82239999999999</v>
      </c>
      <c r="J229" s="75">
        <f t="shared" si="68"/>
        <v>0.3997</v>
      </c>
      <c r="K229" s="58">
        <f t="shared" si="69"/>
        <v>170.83741577000001</v>
      </c>
      <c r="L229" s="58">
        <v>183.4692</v>
      </c>
      <c r="M229" s="58">
        <f t="shared" si="70"/>
        <v>183.47</v>
      </c>
      <c r="N229" s="58">
        <f t="shared" si="71"/>
        <v>347367.42</v>
      </c>
      <c r="O229" s="58">
        <v>93.039999999999992</v>
      </c>
      <c r="P229" s="58">
        <f t="shared" si="72"/>
        <v>189532.71</v>
      </c>
      <c r="Q229" s="58">
        <v>7.4661</v>
      </c>
      <c r="R229" s="58">
        <f t="shared" si="73"/>
        <v>5531.41</v>
      </c>
      <c r="S229" s="58">
        <v>5.7401</v>
      </c>
      <c r="T229" s="58">
        <f t="shared" si="74"/>
        <v>4252.67</v>
      </c>
      <c r="U229" s="76">
        <f t="shared" si="64"/>
        <v>2165156.09</v>
      </c>
      <c r="V229" s="160">
        <v>791529</v>
      </c>
      <c r="W229" s="77">
        <f t="shared" si="75"/>
        <v>0.42930000000000001</v>
      </c>
      <c r="X229" s="58">
        <f t="shared" si="76"/>
        <v>98454.59</v>
      </c>
      <c r="Y229" s="78">
        <f t="shared" si="65"/>
        <v>91280.442627556404</v>
      </c>
      <c r="Z229" s="58">
        <v>3705250.4952769447</v>
      </c>
      <c r="AA229" s="76">
        <v>54732.299912100054</v>
      </c>
      <c r="AB229" s="79" t="str">
        <f t="shared" si="77"/>
        <v>Required</v>
      </c>
      <c r="AC229" s="155" t="str">
        <f t="shared" si="78"/>
        <v>Yes</v>
      </c>
      <c r="AD229" s="152">
        <f t="shared" si="79"/>
        <v>1519639.8325396562</v>
      </c>
      <c r="AE229" s="80">
        <f t="shared" si="80"/>
        <v>2311168.8325396562</v>
      </c>
      <c r="AF229" s="81">
        <v>1093983</v>
      </c>
      <c r="AG229" s="82">
        <f t="shared" si="81"/>
        <v>0</v>
      </c>
      <c r="AH229" s="80">
        <v>566664</v>
      </c>
      <c r="AI229" s="76">
        <f t="shared" si="66"/>
        <v>566664</v>
      </c>
      <c r="AJ229" s="83">
        <v>1817770.7169999999</v>
      </c>
      <c r="AK229" s="84" t="str">
        <f t="shared" si="82"/>
        <v/>
      </c>
      <c r="AL229" s="85">
        <f t="shared" si="83"/>
        <v>2086303.83</v>
      </c>
      <c r="AM229" s="86"/>
      <c r="AN229" s="87">
        <f t="shared" si="84"/>
        <v>2877832.83</v>
      </c>
      <c r="AO229" s="88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</row>
    <row r="230" spans="4:101" s="92" customFormat="1" ht="12.75" x14ac:dyDescent="0.2">
      <c r="D230" s="94">
        <v>535</v>
      </c>
      <c r="E230" s="89" t="s">
        <v>271</v>
      </c>
      <c r="F230" s="74">
        <v>285.6995</v>
      </c>
      <c r="G230" s="58">
        <f t="shared" si="67"/>
        <v>1081846.8700000001</v>
      </c>
      <c r="H230" s="58">
        <v>311.37520000000001</v>
      </c>
      <c r="I230" s="58">
        <v>131.34479999999999</v>
      </c>
      <c r="J230" s="75">
        <f t="shared" si="68"/>
        <v>0.42180000000000001</v>
      </c>
      <c r="K230" s="58">
        <f t="shared" si="69"/>
        <v>120.50804910000001</v>
      </c>
      <c r="L230" s="58">
        <v>115.6071</v>
      </c>
      <c r="M230" s="58">
        <f t="shared" si="70"/>
        <v>120.51</v>
      </c>
      <c r="N230" s="58">
        <f t="shared" si="71"/>
        <v>228163.99</v>
      </c>
      <c r="O230" s="58">
        <v>59.515799999999999</v>
      </c>
      <c r="P230" s="58">
        <f t="shared" si="72"/>
        <v>121240.23</v>
      </c>
      <c r="Q230" s="58">
        <v>1</v>
      </c>
      <c r="R230" s="58">
        <f t="shared" si="73"/>
        <v>740.87</v>
      </c>
      <c r="S230" s="58">
        <v>8</v>
      </c>
      <c r="T230" s="58">
        <f t="shared" si="74"/>
        <v>5926.96</v>
      </c>
      <c r="U230" s="76">
        <f t="shared" si="64"/>
        <v>1437918.9200000002</v>
      </c>
      <c r="V230" s="160">
        <v>180339</v>
      </c>
      <c r="W230" s="77">
        <f t="shared" si="75"/>
        <v>0.42180000000000001</v>
      </c>
      <c r="X230" s="58">
        <f t="shared" si="76"/>
        <v>63538.9</v>
      </c>
      <c r="Y230" s="78">
        <f t="shared" si="65"/>
        <v>58908.974341044377</v>
      </c>
      <c r="Z230" s="58">
        <v>1362928.7489207203</v>
      </c>
      <c r="AA230" s="76">
        <v>72645.74934078331</v>
      </c>
      <c r="AB230" s="79" t="str">
        <f t="shared" si="77"/>
        <v>Required</v>
      </c>
      <c r="AC230" s="155" t="str">
        <f t="shared" si="78"/>
        <v>Yes</v>
      </c>
      <c r="AD230" s="152">
        <f t="shared" si="79"/>
        <v>1389134.6436818279</v>
      </c>
      <c r="AE230" s="80">
        <f t="shared" si="80"/>
        <v>1569473.6436818279</v>
      </c>
      <c r="AF230" s="81">
        <v>249249</v>
      </c>
      <c r="AG230" s="82">
        <f t="shared" si="81"/>
        <v>0</v>
      </c>
      <c r="AH230" s="80">
        <v>1085559</v>
      </c>
      <c r="AI230" s="76">
        <f t="shared" si="66"/>
        <v>1085559</v>
      </c>
      <c r="AJ230" s="83">
        <v>2278930.0434999997</v>
      </c>
      <c r="AK230" s="84" t="str">
        <f t="shared" si="82"/>
        <v/>
      </c>
      <c r="AL230" s="85">
        <f t="shared" si="83"/>
        <v>2474693.64</v>
      </c>
      <c r="AM230" s="86"/>
      <c r="AN230" s="87">
        <f t="shared" si="84"/>
        <v>2655032.64</v>
      </c>
      <c r="AO230" s="88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</row>
    <row r="231" spans="4:101" s="92" customFormat="1" ht="12.75" x14ac:dyDescent="0.2">
      <c r="D231" s="94">
        <v>537</v>
      </c>
      <c r="E231" s="89" t="s">
        <v>272</v>
      </c>
      <c r="F231" s="74">
        <v>226.5367</v>
      </c>
      <c r="G231" s="58">
        <f t="shared" si="67"/>
        <v>857817.46</v>
      </c>
      <c r="H231" s="58">
        <v>247.54909999999998</v>
      </c>
      <c r="I231" s="58">
        <v>84.380099999999999</v>
      </c>
      <c r="J231" s="75">
        <f t="shared" si="68"/>
        <v>0.34089999999999998</v>
      </c>
      <c r="K231" s="58">
        <f t="shared" si="69"/>
        <v>77.226361029999993</v>
      </c>
      <c r="L231" s="58">
        <v>51.878100000000003</v>
      </c>
      <c r="M231" s="58">
        <f t="shared" si="70"/>
        <v>77.23</v>
      </c>
      <c r="N231" s="58">
        <f t="shared" si="71"/>
        <v>146221.1</v>
      </c>
      <c r="O231" s="58">
        <v>37.7087</v>
      </c>
      <c r="P231" s="58">
        <f t="shared" si="72"/>
        <v>76816.77</v>
      </c>
      <c r="Q231" s="58">
        <v>0</v>
      </c>
      <c r="R231" s="58">
        <f t="shared" si="73"/>
        <v>0</v>
      </c>
      <c r="S231" s="58">
        <v>4</v>
      </c>
      <c r="T231" s="58">
        <f t="shared" si="74"/>
        <v>2963.48</v>
      </c>
      <c r="U231" s="76">
        <f t="shared" si="64"/>
        <v>1083818.8099999998</v>
      </c>
      <c r="V231" s="160">
        <v>1624383</v>
      </c>
      <c r="W231" s="77">
        <f t="shared" si="75"/>
        <v>0.34089999999999998</v>
      </c>
      <c r="X231" s="58">
        <f t="shared" si="76"/>
        <v>0</v>
      </c>
      <c r="Y231" s="78">
        <f t="shared" si="65"/>
        <v>0</v>
      </c>
      <c r="Z231" s="58">
        <v>17304269.210403599</v>
      </c>
      <c r="AA231" s="76"/>
      <c r="AB231" s="86"/>
      <c r="AC231" s="155" t="str">
        <f t="shared" si="78"/>
        <v>N/A</v>
      </c>
      <c r="AD231" s="152">
        <f t="shared" si="79"/>
        <v>0</v>
      </c>
      <c r="AE231" s="80">
        <f t="shared" si="80"/>
        <v>1624383</v>
      </c>
      <c r="AF231" s="81">
        <v>2245083</v>
      </c>
      <c r="AG231" s="82">
        <f t="shared" si="81"/>
        <v>620700</v>
      </c>
      <c r="AH231" s="80">
        <v>201448</v>
      </c>
      <c r="AI231" s="76">
        <f t="shared" si="66"/>
        <v>0</v>
      </c>
      <c r="AJ231" s="83">
        <v>589664.72449999989</v>
      </c>
      <c r="AK231" s="84" t="str">
        <f t="shared" si="82"/>
        <v/>
      </c>
      <c r="AL231" s="85">
        <f t="shared" si="83"/>
        <v>620700</v>
      </c>
      <c r="AM231" s="86"/>
      <c r="AN231" s="87">
        <f t="shared" si="84"/>
        <v>2245083</v>
      </c>
      <c r="AO231" s="88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</row>
    <row r="232" spans="4:101" s="92" customFormat="1" ht="12.75" x14ac:dyDescent="0.2">
      <c r="D232" s="94">
        <v>539</v>
      </c>
      <c r="E232" s="89" t="s">
        <v>273</v>
      </c>
      <c r="F232" s="74">
        <v>132.0214</v>
      </c>
      <c r="G232" s="58">
        <f t="shared" si="67"/>
        <v>499920.15</v>
      </c>
      <c r="H232" s="58">
        <v>135.3312</v>
      </c>
      <c r="I232" s="58">
        <v>48.192799999999998</v>
      </c>
      <c r="J232" s="75">
        <f t="shared" si="68"/>
        <v>0.35610000000000003</v>
      </c>
      <c r="K232" s="58">
        <f t="shared" si="69"/>
        <v>47.012820540000007</v>
      </c>
      <c r="L232" s="58">
        <v>32.323099999999997</v>
      </c>
      <c r="M232" s="58">
        <f t="shared" si="70"/>
        <v>47.01</v>
      </c>
      <c r="N232" s="58">
        <f t="shared" si="71"/>
        <v>89004.97</v>
      </c>
      <c r="O232" s="58">
        <v>22.188199999999998</v>
      </c>
      <c r="P232" s="58">
        <f t="shared" si="72"/>
        <v>45199.8</v>
      </c>
      <c r="Q232" s="58">
        <v>0</v>
      </c>
      <c r="R232" s="58">
        <f t="shared" si="73"/>
        <v>0</v>
      </c>
      <c r="S232" s="58">
        <v>4</v>
      </c>
      <c r="T232" s="58">
        <f t="shared" si="74"/>
        <v>2963.48</v>
      </c>
      <c r="U232" s="76">
        <f t="shared" si="64"/>
        <v>637088.4</v>
      </c>
      <c r="V232" s="160">
        <v>172316</v>
      </c>
      <c r="W232" s="77">
        <f t="shared" si="75"/>
        <v>0.35610000000000003</v>
      </c>
      <c r="X232" s="58">
        <f t="shared" si="76"/>
        <v>20925.330000000002</v>
      </c>
      <c r="Y232" s="78">
        <f t="shared" si="65"/>
        <v>19400.551914620592</v>
      </c>
      <c r="Z232" s="58">
        <v>3058451.6224952987</v>
      </c>
      <c r="AA232" s="76">
        <v>17976.684599444477</v>
      </c>
      <c r="AB232" s="79" t="str">
        <f t="shared" si="77"/>
        <v>Required</v>
      </c>
      <c r="AC232" s="155" t="str">
        <f t="shared" si="78"/>
        <v>Yes</v>
      </c>
      <c r="AD232" s="152">
        <f t="shared" si="79"/>
        <v>502149.63651406509</v>
      </c>
      <c r="AE232" s="80">
        <f t="shared" si="80"/>
        <v>674465.63651406509</v>
      </c>
      <c r="AF232" s="81">
        <v>238161</v>
      </c>
      <c r="AG232" s="82">
        <f t="shared" si="81"/>
        <v>0</v>
      </c>
      <c r="AH232" s="80">
        <v>426902</v>
      </c>
      <c r="AI232" s="76">
        <f t="shared" si="66"/>
        <v>426902</v>
      </c>
      <c r="AJ232" s="83">
        <v>868060.72349999996</v>
      </c>
      <c r="AK232" s="84" t="str">
        <f t="shared" si="82"/>
        <v/>
      </c>
      <c r="AL232" s="85">
        <f t="shared" si="83"/>
        <v>929051.64</v>
      </c>
      <c r="AM232" s="86"/>
      <c r="AN232" s="87">
        <f t="shared" si="84"/>
        <v>1101367.6399999999</v>
      </c>
      <c r="AO232" s="88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</row>
    <row r="233" spans="4:101" s="92" customFormat="1" ht="12.75" x14ac:dyDescent="0.2">
      <c r="D233" s="94">
        <v>543</v>
      </c>
      <c r="E233" s="89" t="s">
        <v>274</v>
      </c>
      <c r="F233" s="74">
        <v>618.57150000000001</v>
      </c>
      <c r="G233" s="58">
        <f t="shared" si="67"/>
        <v>2342319.96</v>
      </c>
      <c r="H233" s="58">
        <v>644.55590000000007</v>
      </c>
      <c r="I233" s="58">
        <v>267.57159999999999</v>
      </c>
      <c r="J233" s="75">
        <f t="shared" si="68"/>
        <v>0.41510000000000002</v>
      </c>
      <c r="K233" s="58">
        <f t="shared" si="69"/>
        <v>256.76902964999999</v>
      </c>
      <c r="L233" s="58">
        <v>182.5412</v>
      </c>
      <c r="M233" s="58">
        <f t="shared" si="70"/>
        <v>256.77</v>
      </c>
      <c r="N233" s="58">
        <f t="shared" si="71"/>
        <v>486147.78</v>
      </c>
      <c r="O233" s="58">
        <v>111.79040000000001</v>
      </c>
      <c r="P233" s="58">
        <f t="shared" si="72"/>
        <v>227729.34</v>
      </c>
      <c r="Q233" s="58">
        <v>1</v>
      </c>
      <c r="R233" s="58">
        <f t="shared" si="73"/>
        <v>740.87</v>
      </c>
      <c r="S233" s="58">
        <v>21.424600000000002</v>
      </c>
      <c r="T233" s="58">
        <f t="shared" si="74"/>
        <v>15872.84</v>
      </c>
      <c r="U233" s="76">
        <f t="shared" si="64"/>
        <v>3072810.79</v>
      </c>
      <c r="V233" s="160">
        <v>1625365</v>
      </c>
      <c r="W233" s="77">
        <f t="shared" si="75"/>
        <v>0.41510000000000002</v>
      </c>
      <c r="X233" s="58">
        <f t="shared" si="76"/>
        <v>133231.53</v>
      </c>
      <c r="Y233" s="78">
        <f t="shared" si="65"/>
        <v>123523.27129031325</v>
      </c>
      <c r="Z233" s="58">
        <v>5229021.2205758076</v>
      </c>
      <c r="AA233" s="76">
        <v>25735.348755057479</v>
      </c>
      <c r="AB233" s="79" t="str">
        <f t="shared" si="77"/>
        <v>Required</v>
      </c>
      <c r="AC233" s="155" t="str">
        <f t="shared" si="78"/>
        <v>Yes</v>
      </c>
      <c r="AD233" s="152">
        <f t="shared" si="79"/>
        <v>1596704.4100453707</v>
      </c>
      <c r="AE233" s="80">
        <f t="shared" si="80"/>
        <v>3222069.4100453705</v>
      </c>
      <c r="AF233" s="81">
        <v>2246440</v>
      </c>
      <c r="AG233" s="82">
        <f t="shared" si="81"/>
        <v>0</v>
      </c>
      <c r="AH233" s="80">
        <v>644897</v>
      </c>
      <c r="AI233" s="76">
        <f t="shared" si="66"/>
        <v>644897</v>
      </c>
      <c r="AJ233" s="83">
        <v>2114508.4704999998</v>
      </c>
      <c r="AK233" s="84" t="str">
        <f t="shared" si="82"/>
        <v/>
      </c>
      <c r="AL233" s="85">
        <f t="shared" si="83"/>
        <v>2241601.41</v>
      </c>
      <c r="AM233" s="86"/>
      <c r="AN233" s="87">
        <f t="shared" si="84"/>
        <v>3866966.41</v>
      </c>
      <c r="AO233" s="88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</row>
    <row r="234" spans="4:101" s="92" customFormat="1" ht="12.75" x14ac:dyDescent="0.2">
      <c r="D234" s="94">
        <v>545</v>
      </c>
      <c r="E234" s="89" t="s">
        <v>275</v>
      </c>
      <c r="F234" s="74">
        <v>388.07929999999999</v>
      </c>
      <c r="G234" s="58">
        <f t="shared" si="67"/>
        <v>1469524.36</v>
      </c>
      <c r="H234" s="58">
        <v>397.73280000000005</v>
      </c>
      <c r="I234" s="58">
        <v>117.8463</v>
      </c>
      <c r="J234" s="75">
        <f t="shared" si="68"/>
        <v>0.29630000000000001</v>
      </c>
      <c r="K234" s="58">
        <f t="shared" si="69"/>
        <v>114.98789659000001</v>
      </c>
      <c r="L234" s="58">
        <v>68.623699999999999</v>
      </c>
      <c r="M234" s="58">
        <f t="shared" si="70"/>
        <v>114.99</v>
      </c>
      <c r="N234" s="58">
        <f t="shared" si="71"/>
        <v>217712.87</v>
      </c>
      <c r="O234" s="58">
        <v>57.662299999999995</v>
      </c>
      <c r="P234" s="58">
        <f t="shared" si="72"/>
        <v>117464.45</v>
      </c>
      <c r="Q234" s="58">
        <v>3</v>
      </c>
      <c r="R234" s="58">
        <f t="shared" si="73"/>
        <v>2222.61</v>
      </c>
      <c r="S234" s="58">
        <v>7</v>
      </c>
      <c r="T234" s="58">
        <f t="shared" si="74"/>
        <v>5186.09</v>
      </c>
      <c r="U234" s="76">
        <f t="shared" si="64"/>
        <v>1812110.3800000001</v>
      </c>
      <c r="V234" s="160">
        <v>616002</v>
      </c>
      <c r="W234" s="77">
        <f t="shared" si="75"/>
        <v>0.29630000000000001</v>
      </c>
      <c r="X234" s="58">
        <f t="shared" si="76"/>
        <v>42589.42</v>
      </c>
      <c r="Y234" s="78">
        <f t="shared" si="65"/>
        <v>39486.032178397203</v>
      </c>
      <c r="Z234" s="58">
        <v>4281495.2813201584</v>
      </c>
      <c r="AA234" s="76">
        <v>25689.411488129343</v>
      </c>
      <c r="AB234" s="79" t="str">
        <f t="shared" si="77"/>
        <v>Required</v>
      </c>
      <c r="AC234" s="155" t="str">
        <f t="shared" si="78"/>
        <v>Yes</v>
      </c>
      <c r="AD234" s="152">
        <f t="shared" si="79"/>
        <v>1261283.8236665267</v>
      </c>
      <c r="AE234" s="80">
        <f t="shared" si="80"/>
        <v>1877285.8236665267</v>
      </c>
      <c r="AF234" s="81">
        <v>851385</v>
      </c>
      <c r="AG234" s="82">
        <f t="shared" si="81"/>
        <v>0</v>
      </c>
      <c r="AH234" s="80">
        <v>386221</v>
      </c>
      <c r="AI234" s="76">
        <f t="shared" si="66"/>
        <v>386221</v>
      </c>
      <c r="AJ234" s="83">
        <v>1539994.2035000001</v>
      </c>
      <c r="AK234" s="84" t="str">
        <f t="shared" si="82"/>
        <v/>
      </c>
      <c r="AL234" s="85">
        <f t="shared" si="83"/>
        <v>1647504.82</v>
      </c>
      <c r="AM234" s="86"/>
      <c r="AN234" s="87">
        <f t="shared" si="84"/>
        <v>2263506.8199999998</v>
      </c>
      <c r="AO234" s="88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</row>
    <row r="235" spans="4:101" s="92" customFormat="1" ht="12.75" x14ac:dyDescent="0.2">
      <c r="D235" s="94">
        <v>547</v>
      </c>
      <c r="E235" s="89" t="s">
        <v>276</v>
      </c>
      <c r="F235" s="74">
        <v>355.27969999999999</v>
      </c>
      <c r="G235" s="58">
        <f t="shared" si="67"/>
        <v>1345323.43</v>
      </c>
      <c r="H235" s="58">
        <v>341.80990000000003</v>
      </c>
      <c r="I235" s="58">
        <v>78.886200000000002</v>
      </c>
      <c r="J235" s="75">
        <f t="shared" si="68"/>
        <v>0.23080000000000001</v>
      </c>
      <c r="K235" s="58">
        <f t="shared" si="69"/>
        <v>81.998554760000005</v>
      </c>
      <c r="L235" s="58">
        <v>72.128</v>
      </c>
      <c r="M235" s="58">
        <f t="shared" si="70"/>
        <v>82</v>
      </c>
      <c r="N235" s="58">
        <f t="shared" si="71"/>
        <v>155252.24</v>
      </c>
      <c r="O235" s="58">
        <v>56.441000000000003</v>
      </c>
      <c r="P235" s="58">
        <f t="shared" si="72"/>
        <v>114976.53</v>
      </c>
      <c r="Q235" s="58">
        <v>1</v>
      </c>
      <c r="R235" s="58">
        <f t="shared" si="73"/>
        <v>740.87</v>
      </c>
      <c r="S235" s="58">
        <v>5.8833000000000002</v>
      </c>
      <c r="T235" s="58">
        <f t="shared" si="74"/>
        <v>4358.76</v>
      </c>
      <c r="U235" s="76">
        <f t="shared" si="64"/>
        <v>1620651.83</v>
      </c>
      <c r="V235" s="160">
        <v>412201</v>
      </c>
      <c r="W235" s="77">
        <f t="shared" si="75"/>
        <v>0.23080000000000001</v>
      </c>
      <c r="X235" s="58">
        <f t="shared" si="76"/>
        <v>23657</v>
      </c>
      <c r="Y235" s="78">
        <f t="shared" si="65"/>
        <v>21933.171741816222</v>
      </c>
      <c r="Z235" s="58">
        <v>4203533.6589116221</v>
      </c>
      <c r="AA235" s="76">
        <v>19150.331196002106</v>
      </c>
      <c r="AB235" s="79" t="str">
        <f t="shared" si="77"/>
        <v>Required</v>
      </c>
      <c r="AC235" s="155" t="str">
        <f t="shared" si="78"/>
        <v>Yes</v>
      </c>
      <c r="AD235" s="152">
        <f t="shared" si="79"/>
        <v>1249534.3329378185</v>
      </c>
      <c r="AE235" s="80">
        <f t="shared" si="80"/>
        <v>1661735.3329378185</v>
      </c>
      <c r="AF235" s="81">
        <v>569709</v>
      </c>
      <c r="AG235" s="82">
        <f t="shared" si="81"/>
        <v>0</v>
      </c>
      <c r="AH235" s="80">
        <v>228711</v>
      </c>
      <c r="AI235" s="76">
        <f t="shared" si="66"/>
        <v>228711</v>
      </c>
      <c r="AJ235" s="83">
        <v>1377113.635</v>
      </c>
      <c r="AK235" s="84" t="str">
        <f t="shared" si="82"/>
        <v/>
      </c>
      <c r="AL235" s="85">
        <f t="shared" si="83"/>
        <v>1478245.33</v>
      </c>
      <c r="AM235" s="86"/>
      <c r="AN235" s="87">
        <f t="shared" si="84"/>
        <v>1890446.33</v>
      </c>
      <c r="AO235" s="88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</row>
    <row r="236" spans="4:101" s="92" customFormat="1" ht="12.75" x14ac:dyDescent="0.2">
      <c r="D236" s="94">
        <v>549</v>
      </c>
      <c r="E236" s="89" t="s">
        <v>277</v>
      </c>
      <c r="F236" s="74">
        <v>88.377399999999994</v>
      </c>
      <c r="G236" s="58">
        <f t="shared" si="67"/>
        <v>334655.17</v>
      </c>
      <c r="H236" s="58">
        <v>95.840899999999991</v>
      </c>
      <c r="I236" s="58">
        <v>43.2179</v>
      </c>
      <c r="J236" s="75">
        <f t="shared" si="68"/>
        <v>0.45090000000000002</v>
      </c>
      <c r="K236" s="58">
        <f t="shared" si="69"/>
        <v>39.849369660000001</v>
      </c>
      <c r="L236" s="58">
        <v>43.181399999999996</v>
      </c>
      <c r="M236" s="58">
        <f t="shared" si="70"/>
        <v>43.18</v>
      </c>
      <c r="N236" s="58">
        <f t="shared" si="71"/>
        <v>81753.56</v>
      </c>
      <c r="O236" s="58">
        <v>19.427199999999999</v>
      </c>
      <c r="P236" s="58">
        <f t="shared" si="72"/>
        <v>39575.339999999997</v>
      </c>
      <c r="Q236" s="58">
        <v>0</v>
      </c>
      <c r="R236" s="58">
        <f t="shared" si="73"/>
        <v>0</v>
      </c>
      <c r="S236" s="58">
        <v>1</v>
      </c>
      <c r="T236" s="58">
        <f t="shared" si="74"/>
        <v>740.87</v>
      </c>
      <c r="U236" s="76">
        <f t="shared" si="64"/>
        <v>456724.93999999994</v>
      </c>
      <c r="V236" s="160">
        <v>102538</v>
      </c>
      <c r="W236" s="77">
        <f t="shared" si="75"/>
        <v>0.48859999999999998</v>
      </c>
      <c r="X236" s="58">
        <f t="shared" si="76"/>
        <v>25908</v>
      </c>
      <c r="Y236" s="78">
        <f t="shared" si="65"/>
        <v>24020.146827026871</v>
      </c>
      <c r="Z236" s="58">
        <v>2339200.921537471</v>
      </c>
      <c r="AA236" s="76">
        <v>20549.529547041559</v>
      </c>
      <c r="AB236" s="79" t="str">
        <f t="shared" si="77"/>
        <v>Required</v>
      </c>
      <c r="AC236" s="155" t="str">
        <f t="shared" si="78"/>
        <v>Yes</v>
      </c>
      <c r="AD236" s="152">
        <f t="shared" si="79"/>
        <v>398756.61637406837</v>
      </c>
      <c r="AE236" s="80">
        <f t="shared" si="80"/>
        <v>501294.61637406837</v>
      </c>
      <c r="AF236" s="81">
        <v>141719</v>
      </c>
      <c r="AG236" s="82">
        <f t="shared" si="81"/>
        <v>0</v>
      </c>
      <c r="AH236" s="80">
        <v>421988</v>
      </c>
      <c r="AI236" s="76">
        <f t="shared" si="66"/>
        <v>421988</v>
      </c>
      <c r="AJ236" s="83">
        <v>764887.10399999993</v>
      </c>
      <c r="AK236" s="84" t="str">
        <f t="shared" si="82"/>
        <v/>
      </c>
      <c r="AL236" s="85">
        <f t="shared" si="83"/>
        <v>820744.62</v>
      </c>
      <c r="AM236" s="86"/>
      <c r="AN236" s="87">
        <f t="shared" si="84"/>
        <v>923282.62</v>
      </c>
      <c r="AO236" s="88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</row>
    <row r="237" spans="4:101" s="92" customFormat="1" ht="12.75" x14ac:dyDescent="0.2">
      <c r="D237" s="94">
        <v>551</v>
      </c>
      <c r="E237" s="89" t="s">
        <v>278</v>
      </c>
      <c r="F237" s="74">
        <v>114.1585</v>
      </c>
      <c r="G237" s="58">
        <f t="shared" si="67"/>
        <v>432279.43</v>
      </c>
      <c r="H237" s="58">
        <v>116.8896</v>
      </c>
      <c r="I237" s="58">
        <v>44.9754</v>
      </c>
      <c r="J237" s="75">
        <f t="shared" si="68"/>
        <v>0.38479999999999998</v>
      </c>
      <c r="K237" s="58">
        <f t="shared" si="69"/>
        <v>43.928190799999996</v>
      </c>
      <c r="L237" s="58">
        <v>38.2211</v>
      </c>
      <c r="M237" s="58">
        <f t="shared" si="70"/>
        <v>43.93</v>
      </c>
      <c r="N237" s="58">
        <f t="shared" si="71"/>
        <v>83173.55</v>
      </c>
      <c r="O237" s="58">
        <v>15.430099999999999</v>
      </c>
      <c r="P237" s="58">
        <f t="shared" si="72"/>
        <v>31432.81</v>
      </c>
      <c r="Q237" s="58">
        <v>0</v>
      </c>
      <c r="R237" s="58">
        <f t="shared" si="73"/>
        <v>0</v>
      </c>
      <c r="S237" s="58">
        <v>2</v>
      </c>
      <c r="T237" s="58">
        <f t="shared" si="74"/>
        <v>1481.74</v>
      </c>
      <c r="U237" s="76">
        <f t="shared" si="64"/>
        <v>548367.53</v>
      </c>
      <c r="V237" s="160">
        <v>346772</v>
      </c>
      <c r="W237" s="77">
        <f t="shared" si="75"/>
        <v>0.38479999999999998</v>
      </c>
      <c r="X237" s="58">
        <f t="shared" si="76"/>
        <v>21130.33</v>
      </c>
      <c r="Y237" s="78">
        <f t="shared" si="65"/>
        <v>19590.614061430093</v>
      </c>
      <c r="Z237" s="58">
        <v>6545166.9214907344</v>
      </c>
      <c r="AA237" s="76">
        <v>0</v>
      </c>
      <c r="AB237" s="79" t="str">
        <f t="shared" si="77"/>
        <v/>
      </c>
      <c r="AC237" s="155" t="str">
        <f t="shared" si="78"/>
        <v>N/A</v>
      </c>
      <c r="AD237" s="152">
        <f t="shared" si="79"/>
        <v>221186.14406143012</v>
      </c>
      <c r="AE237" s="80">
        <f t="shared" si="80"/>
        <v>567958.14406143012</v>
      </c>
      <c r="AF237" s="81">
        <v>479279</v>
      </c>
      <c r="AG237" s="82">
        <f t="shared" si="81"/>
        <v>0</v>
      </c>
      <c r="AH237" s="80">
        <v>0</v>
      </c>
      <c r="AI237" s="76">
        <f t="shared" si="66"/>
        <v>0</v>
      </c>
      <c r="AJ237" s="83">
        <v>213390.64350000001</v>
      </c>
      <c r="AK237" s="84" t="str">
        <f t="shared" si="82"/>
        <v/>
      </c>
      <c r="AL237" s="85">
        <f t="shared" si="83"/>
        <v>221186.14</v>
      </c>
      <c r="AM237" s="86"/>
      <c r="AN237" s="87">
        <f t="shared" si="84"/>
        <v>567958.14</v>
      </c>
      <c r="AO237" s="88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</row>
    <row r="238" spans="4:101" s="92" customFormat="1" ht="12.75" x14ac:dyDescent="0.2">
      <c r="D238" s="94">
        <v>553</v>
      </c>
      <c r="E238" s="89" t="s">
        <v>279</v>
      </c>
      <c r="F238" s="74">
        <v>55.651800000000001</v>
      </c>
      <c r="G238" s="58">
        <f t="shared" si="67"/>
        <v>210734.44</v>
      </c>
      <c r="H238" s="58">
        <v>20.276800000000001</v>
      </c>
      <c r="I238" s="58">
        <v>1</v>
      </c>
      <c r="J238" s="75">
        <f t="shared" si="68"/>
        <v>4.9299999999999997E-2</v>
      </c>
      <c r="K238" s="58">
        <f t="shared" si="69"/>
        <v>2.7436337399999999</v>
      </c>
      <c r="L238" s="58">
        <v>1</v>
      </c>
      <c r="M238" s="58">
        <f t="shared" si="70"/>
        <v>2.74</v>
      </c>
      <c r="N238" s="58">
        <f t="shared" si="71"/>
        <v>5187.7</v>
      </c>
      <c r="O238" s="58">
        <v>12</v>
      </c>
      <c r="P238" s="58">
        <f t="shared" si="72"/>
        <v>24445.32</v>
      </c>
      <c r="Q238" s="58">
        <v>5</v>
      </c>
      <c r="R238" s="58">
        <f t="shared" si="73"/>
        <v>3704.35</v>
      </c>
      <c r="S238" s="58">
        <v>2</v>
      </c>
      <c r="T238" s="58">
        <f t="shared" si="74"/>
        <v>1481.74</v>
      </c>
      <c r="U238" s="76">
        <f t="shared" si="64"/>
        <v>245553.55000000002</v>
      </c>
      <c r="V238" s="160">
        <v>427471</v>
      </c>
      <c r="W238" s="77">
        <f t="shared" si="75"/>
        <v>4.9200000000000001E-2</v>
      </c>
      <c r="X238" s="58">
        <f t="shared" si="76"/>
        <v>0</v>
      </c>
      <c r="Y238" s="78">
        <f t="shared" si="65"/>
        <v>0</v>
      </c>
      <c r="Z238" s="58">
        <v>127427546.62261093</v>
      </c>
      <c r="AA238" s="76">
        <v>0</v>
      </c>
      <c r="AB238" s="79" t="str">
        <f t="shared" si="77"/>
        <v/>
      </c>
      <c r="AC238" s="155" t="str">
        <f t="shared" si="78"/>
        <v>N/A</v>
      </c>
      <c r="AD238" s="152">
        <f t="shared" si="79"/>
        <v>0</v>
      </c>
      <c r="AE238" s="80">
        <f t="shared" si="80"/>
        <v>427471</v>
      </c>
      <c r="AF238" s="81">
        <v>590813</v>
      </c>
      <c r="AG238" s="82">
        <f t="shared" si="81"/>
        <v>163342</v>
      </c>
      <c r="AH238" s="80">
        <v>0</v>
      </c>
      <c r="AI238" s="76">
        <f t="shared" si="66"/>
        <v>0</v>
      </c>
      <c r="AJ238" s="83">
        <v>155175.071</v>
      </c>
      <c r="AK238" s="84" t="str">
        <f t="shared" si="82"/>
        <v/>
      </c>
      <c r="AL238" s="85">
        <f t="shared" si="83"/>
        <v>163342</v>
      </c>
      <c r="AM238" s="86"/>
      <c r="AN238" s="87">
        <f t="shared" si="84"/>
        <v>590813</v>
      </c>
      <c r="AO238" s="88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</row>
    <row r="239" spans="4:101" s="92" customFormat="1" ht="12.75" x14ac:dyDescent="0.2">
      <c r="D239" s="94">
        <v>555</v>
      </c>
      <c r="E239" s="89" t="s">
        <v>280</v>
      </c>
      <c r="F239" s="74">
        <v>1259.5189</v>
      </c>
      <c r="G239" s="58">
        <f t="shared" si="67"/>
        <v>4769369.84</v>
      </c>
      <c r="H239" s="58">
        <v>1363.0374999999999</v>
      </c>
      <c r="I239" s="58">
        <v>216.47720000000001</v>
      </c>
      <c r="J239" s="75">
        <f t="shared" si="68"/>
        <v>0.1588</v>
      </c>
      <c r="K239" s="58">
        <f t="shared" si="69"/>
        <v>200.01160132000001</v>
      </c>
      <c r="L239" s="58">
        <v>141.39159999999998</v>
      </c>
      <c r="M239" s="58">
        <f t="shared" si="70"/>
        <v>200.01</v>
      </c>
      <c r="N239" s="58">
        <f t="shared" si="71"/>
        <v>378682.93</v>
      </c>
      <c r="O239" s="58">
        <v>255.72729999999999</v>
      </c>
      <c r="P239" s="58">
        <f t="shared" si="72"/>
        <v>520944.64000000001</v>
      </c>
      <c r="Q239" s="58">
        <v>9.2529000000000003</v>
      </c>
      <c r="R239" s="58">
        <f t="shared" si="73"/>
        <v>6855.2</v>
      </c>
      <c r="S239" s="58">
        <v>23.452200000000001</v>
      </c>
      <c r="T239" s="58">
        <f t="shared" si="74"/>
        <v>17375.03</v>
      </c>
      <c r="U239" s="76">
        <f t="shared" si="64"/>
        <v>5693227.6399999997</v>
      </c>
      <c r="V239" s="160">
        <v>1346758</v>
      </c>
      <c r="W239" s="77">
        <f t="shared" si="75"/>
        <v>0.1588</v>
      </c>
      <c r="X239" s="58">
        <f t="shared" si="76"/>
        <v>39701.99</v>
      </c>
      <c r="Y239" s="78">
        <f t="shared" si="65"/>
        <v>36809.002204923294</v>
      </c>
      <c r="Z239" s="58">
        <v>5682144.2312720865</v>
      </c>
      <c r="AA239" s="99"/>
      <c r="AB239" s="93"/>
      <c r="AC239" s="155" t="str">
        <f t="shared" si="78"/>
        <v>N/A</v>
      </c>
      <c r="AD239" s="152">
        <f t="shared" si="79"/>
        <v>4383278.6422049226</v>
      </c>
      <c r="AE239" s="80">
        <f t="shared" si="80"/>
        <v>5730036.6422049226</v>
      </c>
      <c r="AF239" s="81">
        <v>1861373</v>
      </c>
      <c r="AG239" s="82">
        <f t="shared" si="81"/>
        <v>0</v>
      </c>
      <c r="AH239" s="80">
        <v>3125899</v>
      </c>
      <c r="AI239" s="76">
        <f t="shared" si="66"/>
        <v>3125899</v>
      </c>
      <c r="AJ239" s="83">
        <v>7140206.4979999997</v>
      </c>
      <c r="AK239" s="84" t="str">
        <f t="shared" si="82"/>
        <v/>
      </c>
      <c r="AL239" s="85">
        <f t="shared" si="83"/>
        <v>7509177.6399999997</v>
      </c>
      <c r="AM239" s="86"/>
      <c r="AN239" s="87">
        <f t="shared" si="84"/>
        <v>8855935.6400000006</v>
      </c>
      <c r="AO239" s="88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</row>
    <row r="240" spans="4:101" s="92" customFormat="1" ht="12.75" x14ac:dyDescent="0.2">
      <c r="D240" s="94">
        <v>557</v>
      </c>
      <c r="E240" s="89" t="s">
        <v>281</v>
      </c>
      <c r="F240" s="74">
        <v>199.25880000000001</v>
      </c>
      <c r="G240" s="58">
        <f t="shared" si="67"/>
        <v>754525.33</v>
      </c>
      <c r="H240" s="58">
        <v>225.7671</v>
      </c>
      <c r="I240" s="58">
        <v>48.310699999999997</v>
      </c>
      <c r="J240" s="75">
        <f t="shared" si="68"/>
        <v>0.214</v>
      </c>
      <c r="K240" s="58">
        <f t="shared" si="69"/>
        <v>42.6413832</v>
      </c>
      <c r="L240" s="58">
        <v>39.671399999999998</v>
      </c>
      <c r="M240" s="58">
        <f t="shared" si="70"/>
        <v>42.64</v>
      </c>
      <c r="N240" s="58">
        <f t="shared" si="71"/>
        <v>80731.16</v>
      </c>
      <c r="O240" s="58">
        <v>50.252800000000001</v>
      </c>
      <c r="P240" s="58">
        <f t="shared" si="72"/>
        <v>102370.48</v>
      </c>
      <c r="Q240" s="58">
        <v>0</v>
      </c>
      <c r="R240" s="58">
        <f t="shared" si="73"/>
        <v>0</v>
      </c>
      <c r="S240" s="58">
        <v>2</v>
      </c>
      <c r="T240" s="58">
        <f t="shared" si="74"/>
        <v>1481.74</v>
      </c>
      <c r="U240" s="76">
        <f t="shared" si="64"/>
        <v>939108.71</v>
      </c>
      <c r="V240" s="160">
        <v>328649</v>
      </c>
      <c r="W240" s="77">
        <f t="shared" si="75"/>
        <v>0.214</v>
      </c>
      <c r="X240" s="58">
        <f t="shared" si="76"/>
        <v>11406.2</v>
      </c>
      <c r="Y240" s="78">
        <f t="shared" si="65"/>
        <v>10575.057848480543</v>
      </c>
      <c r="Z240" s="58">
        <v>6841399.8169160653</v>
      </c>
      <c r="AA240" s="76">
        <v>0</v>
      </c>
      <c r="AB240" s="79" t="str">
        <f t="shared" si="77"/>
        <v/>
      </c>
      <c r="AC240" s="155" t="str">
        <f t="shared" si="78"/>
        <v>N/A</v>
      </c>
      <c r="AD240" s="152">
        <f t="shared" si="79"/>
        <v>621034.76784848049</v>
      </c>
      <c r="AE240" s="80">
        <f t="shared" si="80"/>
        <v>949683.76784848049</v>
      </c>
      <c r="AF240" s="81">
        <v>454231</v>
      </c>
      <c r="AG240" s="82">
        <f t="shared" si="81"/>
        <v>0</v>
      </c>
      <c r="AH240" s="80">
        <v>12839</v>
      </c>
      <c r="AI240" s="76">
        <f t="shared" si="66"/>
        <v>12839</v>
      </c>
      <c r="AJ240" s="83">
        <v>615094.4574999999</v>
      </c>
      <c r="AK240" s="84" t="str">
        <f t="shared" si="82"/>
        <v/>
      </c>
      <c r="AL240" s="85">
        <f t="shared" si="83"/>
        <v>633873.77</v>
      </c>
      <c r="AM240" s="86"/>
      <c r="AN240" s="87">
        <f t="shared" si="84"/>
        <v>962522.77</v>
      </c>
      <c r="AO240" s="88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</row>
    <row r="241" spans="1:101" s="92" customFormat="1" ht="12.75" x14ac:dyDescent="0.2">
      <c r="D241" s="94">
        <v>559</v>
      </c>
      <c r="E241" s="89" t="s">
        <v>282</v>
      </c>
      <c r="F241" s="74">
        <v>97.088999999999999</v>
      </c>
      <c r="G241" s="58">
        <f t="shared" si="67"/>
        <v>367643.03</v>
      </c>
      <c r="H241" s="58">
        <v>94.575000000000003</v>
      </c>
      <c r="I241" s="58">
        <v>34.969000000000001</v>
      </c>
      <c r="J241" s="75">
        <f t="shared" si="68"/>
        <v>0.36969999999999997</v>
      </c>
      <c r="K241" s="58">
        <f t="shared" si="69"/>
        <v>35.893803299999995</v>
      </c>
      <c r="L241" s="58">
        <v>25</v>
      </c>
      <c r="M241" s="58">
        <f t="shared" si="70"/>
        <v>35.89</v>
      </c>
      <c r="N241" s="58">
        <f t="shared" si="71"/>
        <v>67951.25</v>
      </c>
      <c r="O241" s="58">
        <v>22</v>
      </c>
      <c r="P241" s="58">
        <f t="shared" si="72"/>
        <v>44816.42</v>
      </c>
      <c r="Q241" s="58">
        <v>1</v>
      </c>
      <c r="R241" s="58">
        <f t="shared" si="73"/>
        <v>740.87</v>
      </c>
      <c r="S241" s="58">
        <v>3</v>
      </c>
      <c r="T241" s="58">
        <f t="shared" si="74"/>
        <v>2222.61</v>
      </c>
      <c r="U241" s="76">
        <f t="shared" si="64"/>
        <v>483374.18</v>
      </c>
      <c r="V241" s="160">
        <v>132707</v>
      </c>
      <c r="W241" s="77">
        <f t="shared" si="75"/>
        <v>0.36969999999999997</v>
      </c>
      <c r="X241" s="58">
        <f t="shared" si="76"/>
        <v>16585.669999999998</v>
      </c>
      <c r="Y241" s="78">
        <f t="shared" si="65"/>
        <v>15377.112421823944</v>
      </c>
      <c r="Z241" s="58">
        <v>3286208.0455560046</v>
      </c>
      <c r="AA241" s="76">
        <v>12661.739121849347</v>
      </c>
      <c r="AB241" s="79" t="str">
        <f t="shared" si="77"/>
        <v>Required</v>
      </c>
      <c r="AC241" s="155" t="str">
        <f t="shared" si="78"/>
        <v>Yes</v>
      </c>
      <c r="AD241" s="152">
        <f t="shared" si="79"/>
        <v>378706.03154367331</v>
      </c>
      <c r="AE241" s="80">
        <f t="shared" si="80"/>
        <v>511413.03154367331</v>
      </c>
      <c r="AF241" s="81">
        <v>183415</v>
      </c>
      <c r="AG241" s="82">
        <f t="shared" si="81"/>
        <v>0</v>
      </c>
      <c r="AH241" s="80">
        <v>297453</v>
      </c>
      <c r="AI241" s="76">
        <f t="shared" si="66"/>
        <v>297453</v>
      </c>
      <c r="AJ241" s="83">
        <v>627299.71549999993</v>
      </c>
      <c r="AK241" s="84" t="str">
        <f t="shared" si="82"/>
        <v/>
      </c>
      <c r="AL241" s="85">
        <f t="shared" si="83"/>
        <v>676159.03</v>
      </c>
      <c r="AM241" s="86"/>
      <c r="AN241" s="87">
        <f t="shared" si="84"/>
        <v>808866.03</v>
      </c>
      <c r="AO241" s="88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</row>
    <row r="242" spans="1:101" s="92" customFormat="1" ht="12.75" x14ac:dyDescent="0.2">
      <c r="D242" s="94">
        <v>561</v>
      </c>
      <c r="E242" s="89" t="s">
        <v>283</v>
      </c>
      <c r="F242" s="74">
        <v>0</v>
      </c>
      <c r="G242" s="58">
        <f t="shared" si="67"/>
        <v>0</v>
      </c>
      <c r="H242" s="58">
        <v>0</v>
      </c>
      <c r="I242" s="58">
        <v>0</v>
      </c>
      <c r="J242" s="75">
        <v>0</v>
      </c>
      <c r="K242" s="58">
        <f t="shared" si="69"/>
        <v>0</v>
      </c>
      <c r="L242" s="58">
        <v>0</v>
      </c>
      <c r="M242" s="58">
        <f t="shared" si="70"/>
        <v>0</v>
      </c>
      <c r="N242" s="58">
        <f t="shared" si="71"/>
        <v>0</v>
      </c>
      <c r="O242" s="58">
        <v>0</v>
      </c>
      <c r="P242" s="58">
        <f t="shared" si="72"/>
        <v>0</v>
      </c>
      <c r="Q242" s="58">
        <v>0</v>
      </c>
      <c r="R242" s="58">
        <f t="shared" si="73"/>
        <v>0</v>
      </c>
      <c r="S242" s="58">
        <v>0</v>
      </c>
      <c r="T242" s="58">
        <f t="shared" si="74"/>
        <v>0</v>
      </c>
      <c r="U242" s="76">
        <f t="shared" si="64"/>
        <v>0</v>
      </c>
      <c r="V242" s="160">
        <v>10736</v>
      </c>
      <c r="W242" s="77">
        <f t="shared" si="75"/>
        <v>0</v>
      </c>
      <c r="X242" s="58">
        <f t="shared" si="76"/>
        <v>0</v>
      </c>
      <c r="Y242" s="78">
        <f t="shared" si="65"/>
        <v>0</v>
      </c>
      <c r="Z242" s="58">
        <v>0</v>
      </c>
      <c r="AA242" s="76"/>
      <c r="AB242" s="86" t="str">
        <f t="shared" si="77"/>
        <v/>
      </c>
      <c r="AC242" s="155" t="str">
        <f t="shared" si="78"/>
        <v>N/A</v>
      </c>
      <c r="AD242" s="152">
        <f t="shared" si="79"/>
        <v>0</v>
      </c>
      <c r="AE242" s="80">
        <f t="shared" si="80"/>
        <v>10736</v>
      </c>
      <c r="AF242" s="81">
        <v>14838</v>
      </c>
      <c r="AG242" s="82">
        <f t="shared" si="81"/>
        <v>4102</v>
      </c>
      <c r="AH242" s="80">
        <v>0</v>
      </c>
      <c r="AI242" s="76">
        <f t="shared" si="66"/>
        <v>0</v>
      </c>
      <c r="AJ242" s="83">
        <v>3897.0234999999998</v>
      </c>
      <c r="AK242" s="84" t="str">
        <f t="shared" si="82"/>
        <v/>
      </c>
      <c r="AL242" s="85">
        <f t="shared" si="83"/>
        <v>4102</v>
      </c>
      <c r="AM242" s="86"/>
      <c r="AN242" s="87">
        <f t="shared" si="84"/>
        <v>14838</v>
      </c>
      <c r="AO242" s="88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</row>
    <row r="243" spans="1:101" s="92" customFormat="1" ht="12.75" x14ac:dyDescent="0.2">
      <c r="D243" s="94">
        <v>563</v>
      </c>
      <c r="E243" s="89" t="s">
        <v>284</v>
      </c>
      <c r="F243" s="74">
        <v>168.14429999999999</v>
      </c>
      <c r="G243" s="58">
        <f t="shared" si="67"/>
        <v>636705.30000000005</v>
      </c>
      <c r="H243" s="58">
        <v>201.82969999999997</v>
      </c>
      <c r="I243" s="58">
        <v>31.9406</v>
      </c>
      <c r="J243" s="75">
        <f t="shared" si="68"/>
        <v>0.1583</v>
      </c>
      <c r="K243" s="58">
        <f t="shared" si="69"/>
        <v>26.617242689999998</v>
      </c>
      <c r="L243" s="58">
        <v>23.9833</v>
      </c>
      <c r="M243" s="58">
        <f t="shared" si="70"/>
        <v>26.62</v>
      </c>
      <c r="N243" s="58">
        <f t="shared" si="71"/>
        <v>50400.18</v>
      </c>
      <c r="O243" s="58">
        <v>34.144399999999997</v>
      </c>
      <c r="P243" s="58">
        <f t="shared" si="72"/>
        <v>69555.899999999994</v>
      </c>
      <c r="Q243" s="58">
        <v>0</v>
      </c>
      <c r="R243" s="58">
        <f t="shared" si="73"/>
        <v>0</v>
      </c>
      <c r="S243" s="58">
        <v>4</v>
      </c>
      <c r="T243" s="58">
        <f t="shared" si="74"/>
        <v>2963.48</v>
      </c>
      <c r="U243" s="76">
        <f t="shared" si="64"/>
        <v>759624.8600000001</v>
      </c>
      <c r="V243" s="160">
        <v>237660</v>
      </c>
      <c r="W243" s="77">
        <f t="shared" si="75"/>
        <v>0.1583</v>
      </c>
      <c r="X243" s="58">
        <f t="shared" si="76"/>
        <v>5267.43</v>
      </c>
      <c r="Y243" s="78">
        <f t="shared" si="65"/>
        <v>4883.6051413110299</v>
      </c>
      <c r="Z243" s="58">
        <v>7354127.2210949659</v>
      </c>
      <c r="AA243" s="76">
        <v>0</v>
      </c>
      <c r="AB243" s="79" t="str">
        <f t="shared" si="77"/>
        <v/>
      </c>
      <c r="AC243" s="155" t="str">
        <f t="shared" si="78"/>
        <v>N/A</v>
      </c>
      <c r="AD243" s="152">
        <f t="shared" si="79"/>
        <v>526848.46514131117</v>
      </c>
      <c r="AE243" s="80">
        <f t="shared" si="80"/>
        <v>764508.46514131117</v>
      </c>
      <c r="AF243" s="81">
        <v>328474</v>
      </c>
      <c r="AG243" s="82">
        <f t="shared" si="81"/>
        <v>0</v>
      </c>
      <c r="AH243" s="80">
        <v>242579</v>
      </c>
      <c r="AI243" s="76">
        <f t="shared" si="66"/>
        <v>242579</v>
      </c>
      <c r="AJ243" s="83">
        <v>702874.26749999996</v>
      </c>
      <c r="AK243" s="84" t="str">
        <f t="shared" si="82"/>
        <v/>
      </c>
      <c r="AL243" s="85">
        <f t="shared" si="83"/>
        <v>769427.47</v>
      </c>
      <c r="AM243" s="86"/>
      <c r="AN243" s="87">
        <f t="shared" si="84"/>
        <v>1007087.47</v>
      </c>
      <c r="AO243" s="88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</row>
    <row r="244" spans="1:101" s="92" customFormat="1" ht="12.75" x14ac:dyDescent="0.2">
      <c r="D244" s="94">
        <v>567</v>
      </c>
      <c r="E244" s="89" t="s">
        <v>285</v>
      </c>
      <c r="F244" s="74">
        <v>257.7919</v>
      </c>
      <c r="G244" s="58">
        <f t="shared" si="67"/>
        <v>976170.28</v>
      </c>
      <c r="H244" s="58">
        <v>260.32409999999999</v>
      </c>
      <c r="I244" s="58">
        <v>146.66460000000001</v>
      </c>
      <c r="J244" s="75">
        <f t="shared" si="68"/>
        <v>0.56340000000000001</v>
      </c>
      <c r="K244" s="58">
        <f t="shared" si="69"/>
        <v>145.23995646</v>
      </c>
      <c r="L244" s="58">
        <v>118.9374</v>
      </c>
      <c r="M244" s="58">
        <f t="shared" si="70"/>
        <v>145.24</v>
      </c>
      <c r="N244" s="58">
        <f t="shared" si="71"/>
        <v>274985.8</v>
      </c>
      <c r="O244" s="58">
        <v>62.854599999999998</v>
      </c>
      <c r="P244" s="58">
        <f t="shared" si="72"/>
        <v>128041.73</v>
      </c>
      <c r="Q244" s="58">
        <v>2.6269999999999998</v>
      </c>
      <c r="R244" s="58">
        <f t="shared" si="73"/>
        <v>1946.27</v>
      </c>
      <c r="S244" s="58">
        <v>2</v>
      </c>
      <c r="T244" s="58">
        <f t="shared" si="74"/>
        <v>1481.74</v>
      </c>
      <c r="U244" s="76">
        <f t="shared" si="64"/>
        <v>1382625.82</v>
      </c>
      <c r="V244" s="160">
        <v>285850</v>
      </c>
      <c r="W244" s="77">
        <f t="shared" si="75"/>
        <v>0.56340000000000001</v>
      </c>
      <c r="X244" s="58">
        <f t="shared" si="76"/>
        <v>87144</v>
      </c>
      <c r="Y244" s="78">
        <f t="shared" si="65"/>
        <v>80794.027910082979</v>
      </c>
      <c r="Z244" s="58">
        <v>1764645.7997789588</v>
      </c>
      <c r="AA244" s="76">
        <v>79968.569725213514</v>
      </c>
      <c r="AB244" s="79" t="str">
        <f t="shared" si="77"/>
        <v>Required</v>
      </c>
      <c r="AC244" s="155" t="str">
        <f t="shared" si="78"/>
        <v>Yes</v>
      </c>
      <c r="AD244" s="152">
        <f t="shared" si="79"/>
        <v>1257538.4176352967</v>
      </c>
      <c r="AE244" s="80">
        <f t="shared" si="80"/>
        <v>1543388.4176352967</v>
      </c>
      <c r="AF244" s="81">
        <v>395078</v>
      </c>
      <c r="AG244" s="82">
        <f t="shared" si="81"/>
        <v>0</v>
      </c>
      <c r="AH244" s="80">
        <v>838190</v>
      </c>
      <c r="AI244" s="76">
        <f t="shared" si="66"/>
        <v>838190</v>
      </c>
      <c r="AJ244" s="83">
        <v>1917334.517</v>
      </c>
      <c r="AK244" s="84" t="str">
        <f t="shared" si="82"/>
        <v/>
      </c>
      <c r="AL244" s="85">
        <f t="shared" si="83"/>
        <v>2095728.42</v>
      </c>
      <c r="AM244" s="86"/>
      <c r="AN244" s="87">
        <f t="shared" si="84"/>
        <v>2381578.42</v>
      </c>
      <c r="AO244" s="88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</row>
    <row r="245" spans="1:101" s="92" customFormat="1" ht="12.75" x14ac:dyDescent="0.2">
      <c r="D245" s="94">
        <v>569</v>
      </c>
      <c r="E245" s="89" t="s">
        <v>286</v>
      </c>
      <c r="F245" s="74">
        <v>179.7253</v>
      </c>
      <c r="G245" s="58">
        <f t="shared" si="67"/>
        <v>680558.6</v>
      </c>
      <c r="H245" s="58">
        <v>158.22390000000001</v>
      </c>
      <c r="I245" s="58">
        <v>17.891500000000001</v>
      </c>
      <c r="J245" s="75">
        <f t="shared" si="68"/>
        <v>0.11310000000000001</v>
      </c>
      <c r="K245" s="58">
        <f t="shared" si="69"/>
        <v>20.326931430000002</v>
      </c>
      <c r="L245" s="58">
        <v>20.911999999999999</v>
      </c>
      <c r="M245" s="58">
        <f t="shared" si="70"/>
        <v>20.91</v>
      </c>
      <c r="N245" s="58">
        <f t="shared" si="71"/>
        <v>39589.32</v>
      </c>
      <c r="O245" s="58">
        <v>19.277899999999999</v>
      </c>
      <c r="P245" s="58">
        <f t="shared" si="72"/>
        <v>39271.199999999997</v>
      </c>
      <c r="Q245" s="58">
        <v>0</v>
      </c>
      <c r="R245" s="58">
        <f t="shared" si="73"/>
        <v>0</v>
      </c>
      <c r="S245" s="58">
        <v>4</v>
      </c>
      <c r="T245" s="58">
        <f t="shared" si="74"/>
        <v>2963.48</v>
      </c>
      <c r="U245" s="76">
        <f t="shared" si="64"/>
        <v>762382.59999999986</v>
      </c>
      <c r="V245" s="160">
        <v>275023</v>
      </c>
      <c r="W245" s="77">
        <f t="shared" si="75"/>
        <v>0.1163</v>
      </c>
      <c r="X245" s="58">
        <f t="shared" si="76"/>
        <v>0</v>
      </c>
      <c r="Y245" s="78">
        <f t="shared" si="65"/>
        <v>0</v>
      </c>
      <c r="Z245" s="58">
        <v>10907301.708621377</v>
      </c>
      <c r="AA245" s="76">
        <v>0</v>
      </c>
      <c r="AB245" s="79" t="str">
        <f t="shared" si="77"/>
        <v/>
      </c>
      <c r="AC245" s="155" t="str">
        <f t="shared" si="78"/>
        <v>N/A</v>
      </c>
      <c r="AD245" s="152">
        <f t="shared" si="79"/>
        <v>487359.59999999986</v>
      </c>
      <c r="AE245" s="80">
        <f t="shared" si="80"/>
        <v>762382.59999999986</v>
      </c>
      <c r="AF245" s="81">
        <v>380113</v>
      </c>
      <c r="AG245" s="82">
        <f t="shared" si="81"/>
        <v>0</v>
      </c>
      <c r="AH245" s="80">
        <v>81042</v>
      </c>
      <c r="AI245" s="76">
        <f t="shared" si="66"/>
        <v>81042</v>
      </c>
      <c r="AJ245" s="83">
        <v>483425.40749999997</v>
      </c>
      <c r="AK245" s="84" t="str">
        <f t="shared" si="82"/>
        <v/>
      </c>
      <c r="AL245" s="85">
        <f t="shared" si="83"/>
        <v>568401.6</v>
      </c>
      <c r="AM245" s="86"/>
      <c r="AN245" s="87">
        <f t="shared" si="84"/>
        <v>843424.6</v>
      </c>
      <c r="AO245" s="88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</row>
    <row r="246" spans="1:101" s="92" customFormat="1" ht="12.75" x14ac:dyDescent="0.2">
      <c r="D246" s="94">
        <v>571</v>
      </c>
      <c r="E246" s="89" t="s">
        <v>287</v>
      </c>
      <c r="F246" s="74">
        <v>417.87859999999995</v>
      </c>
      <c r="G246" s="58">
        <f t="shared" si="67"/>
        <v>1582364.18</v>
      </c>
      <c r="H246" s="58">
        <v>414.23149999999998</v>
      </c>
      <c r="I246" s="58">
        <v>120.01049999999999</v>
      </c>
      <c r="J246" s="75">
        <f t="shared" si="68"/>
        <v>0.28970000000000001</v>
      </c>
      <c r="K246" s="58">
        <f t="shared" si="69"/>
        <v>121.05943041999998</v>
      </c>
      <c r="L246" s="58">
        <v>104.1927</v>
      </c>
      <c r="M246" s="58">
        <f t="shared" si="70"/>
        <v>121.06</v>
      </c>
      <c r="N246" s="58">
        <f t="shared" si="71"/>
        <v>229205.32</v>
      </c>
      <c r="O246" s="58">
        <v>80.786299999999997</v>
      </c>
      <c r="P246" s="58">
        <f t="shared" si="72"/>
        <v>164570.57999999999</v>
      </c>
      <c r="Q246" s="58">
        <v>0</v>
      </c>
      <c r="R246" s="58">
        <f t="shared" si="73"/>
        <v>0</v>
      </c>
      <c r="S246" s="58">
        <v>14.383800000000001</v>
      </c>
      <c r="T246" s="58">
        <f t="shared" si="74"/>
        <v>10656.53</v>
      </c>
      <c r="U246" s="76">
        <f t="shared" si="64"/>
        <v>1986796.61</v>
      </c>
      <c r="V246" s="160">
        <v>579536</v>
      </c>
      <c r="W246" s="77">
        <f t="shared" si="75"/>
        <v>0.28970000000000001</v>
      </c>
      <c r="X246" s="58">
        <f t="shared" si="76"/>
        <v>43838.85</v>
      </c>
      <c r="Y246" s="78">
        <f t="shared" si="65"/>
        <v>40644.419242242053</v>
      </c>
      <c r="Z246" s="58">
        <v>3939353.4445578558</v>
      </c>
      <c r="AA246" s="76">
        <v>32430.043360237374</v>
      </c>
      <c r="AB246" s="79" t="str">
        <f t="shared" si="77"/>
        <v>Required</v>
      </c>
      <c r="AC246" s="155" t="str">
        <f t="shared" si="78"/>
        <v>Yes</v>
      </c>
      <c r="AD246" s="152">
        <f t="shared" si="79"/>
        <v>1480335.0726024795</v>
      </c>
      <c r="AE246" s="80">
        <f t="shared" si="80"/>
        <v>2059871.0726024795</v>
      </c>
      <c r="AF246" s="81">
        <v>800984</v>
      </c>
      <c r="AG246" s="82">
        <f t="shared" si="81"/>
        <v>0</v>
      </c>
      <c r="AH246" s="80">
        <v>67411</v>
      </c>
      <c r="AI246" s="76">
        <f t="shared" si="66"/>
        <v>67411</v>
      </c>
      <c r="AJ246" s="83">
        <v>1474776.8459999999</v>
      </c>
      <c r="AK246" s="84" t="str">
        <f t="shared" si="82"/>
        <v/>
      </c>
      <c r="AL246" s="85">
        <f t="shared" si="83"/>
        <v>1547746.07</v>
      </c>
      <c r="AM246" s="86"/>
      <c r="AN246" s="87">
        <f t="shared" si="84"/>
        <v>2127282.0699999998</v>
      </c>
      <c r="AO246" s="88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</row>
    <row r="247" spans="1:101" s="92" customFormat="1" ht="12.75" x14ac:dyDescent="0.2">
      <c r="D247" s="94">
        <v>573</v>
      </c>
      <c r="E247" s="89" t="s">
        <v>288</v>
      </c>
      <c r="F247" s="74">
        <v>476.69499999999999</v>
      </c>
      <c r="G247" s="58">
        <f t="shared" si="67"/>
        <v>1805081.89</v>
      </c>
      <c r="H247" s="58">
        <v>522.91949999999997</v>
      </c>
      <c r="I247" s="58">
        <v>284.59360000000004</v>
      </c>
      <c r="J247" s="75">
        <f t="shared" si="68"/>
        <v>0.54420000000000002</v>
      </c>
      <c r="K247" s="58">
        <f t="shared" si="69"/>
        <v>259.417419</v>
      </c>
      <c r="L247" s="58">
        <v>210.61670000000001</v>
      </c>
      <c r="M247" s="58">
        <f t="shared" si="70"/>
        <v>259.42</v>
      </c>
      <c r="N247" s="58">
        <f t="shared" si="71"/>
        <v>491165.07</v>
      </c>
      <c r="O247" s="58">
        <v>118.6147</v>
      </c>
      <c r="P247" s="58">
        <f t="shared" si="72"/>
        <v>241631.19</v>
      </c>
      <c r="Q247" s="58">
        <v>2</v>
      </c>
      <c r="R247" s="58">
        <f t="shared" si="73"/>
        <v>1481.74</v>
      </c>
      <c r="S247" s="58">
        <v>8</v>
      </c>
      <c r="T247" s="58">
        <f t="shared" si="74"/>
        <v>5926.96</v>
      </c>
      <c r="U247" s="76">
        <f t="shared" si="64"/>
        <v>2545286.85</v>
      </c>
      <c r="V247" s="160">
        <v>375661</v>
      </c>
      <c r="W247" s="77">
        <f t="shared" si="75"/>
        <v>0.54420000000000002</v>
      </c>
      <c r="X247" s="58">
        <f t="shared" si="76"/>
        <v>155652</v>
      </c>
      <c r="Y247" s="78">
        <f t="shared" si="65"/>
        <v>144310.01597654726</v>
      </c>
      <c r="Z247" s="58">
        <v>1330108.0268857528</v>
      </c>
      <c r="AA247" s="76">
        <v>157490.23883648874</v>
      </c>
      <c r="AB247" s="79" t="str">
        <f t="shared" si="77"/>
        <v>Required</v>
      </c>
      <c r="AC247" s="155" t="str">
        <f t="shared" si="78"/>
        <v>Yes</v>
      </c>
      <c r="AD247" s="152">
        <f t="shared" si="79"/>
        <v>2471426.104813036</v>
      </c>
      <c r="AE247" s="80">
        <f t="shared" si="80"/>
        <v>2847087.104813036</v>
      </c>
      <c r="AF247" s="81">
        <v>519206</v>
      </c>
      <c r="AG247" s="82">
        <f t="shared" si="81"/>
        <v>0</v>
      </c>
      <c r="AH247" s="80">
        <v>1854823</v>
      </c>
      <c r="AI247" s="76">
        <f t="shared" si="66"/>
        <v>1854823</v>
      </c>
      <c r="AJ247" s="83">
        <v>3908416.1944999998</v>
      </c>
      <c r="AK247" s="84" t="str">
        <f t="shared" si="82"/>
        <v/>
      </c>
      <c r="AL247" s="85">
        <f t="shared" si="83"/>
        <v>4326249.0999999996</v>
      </c>
      <c r="AM247" s="86"/>
      <c r="AN247" s="87">
        <f t="shared" si="84"/>
        <v>4701910.0999999996</v>
      </c>
      <c r="AO247" s="88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</row>
    <row r="248" spans="1:101" s="92" customFormat="1" ht="12.75" x14ac:dyDescent="0.2">
      <c r="D248" s="94">
        <v>575</v>
      </c>
      <c r="E248" s="89" t="s">
        <v>289</v>
      </c>
      <c r="F248" s="74">
        <v>2991.9288999999999</v>
      </c>
      <c r="G248" s="58">
        <f t="shared" si="67"/>
        <v>11329417.49</v>
      </c>
      <c r="H248" s="58">
        <v>2960.5079000000001</v>
      </c>
      <c r="I248" s="58">
        <v>71.856999999999999</v>
      </c>
      <c r="J248" s="75">
        <f t="shared" si="68"/>
        <v>2.4299999999999999E-2</v>
      </c>
      <c r="K248" s="58">
        <f t="shared" si="69"/>
        <v>72.703872269999991</v>
      </c>
      <c r="L248" s="58">
        <v>66.945400000000006</v>
      </c>
      <c r="M248" s="58">
        <f t="shared" si="70"/>
        <v>72.7</v>
      </c>
      <c r="N248" s="58">
        <f t="shared" si="71"/>
        <v>137644.35999999999</v>
      </c>
      <c r="O248" s="58">
        <v>498.9975</v>
      </c>
      <c r="P248" s="58">
        <f t="shared" si="72"/>
        <v>1016512.8</v>
      </c>
      <c r="Q248" s="58">
        <v>61.650599999999997</v>
      </c>
      <c r="R248" s="58">
        <f t="shared" si="73"/>
        <v>45675.08</v>
      </c>
      <c r="S248" s="58">
        <v>44.850499999999997</v>
      </c>
      <c r="T248" s="58">
        <f t="shared" si="74"/>
        <v>33228.39</v>
      </c>
      <c r="U248" s="76">
        <f t="shared" si="64"/>
        <v>12562478.120000001</v>
      </c>
      <c r="V248" s="160">
        <v>3963511</v>
      </c>
      <c r="W248" s="77">
        <f t="shared" si="75"/>
        <v>2.4299999999999999E-2</v>
      </c>
      <c r="X248" s="58">
        <f t="shared" si="76"/>
        <v>0</v>
      </c>
      <c r="Y248" s="78">
        <f t="shared" si="65"/>
        <v>0</v>
      </c>
      <c r="Z248" s="58">
        <v>44876730.910880879</v>
      </c>
      <c r="AA248" s="76">
        <v>0</v>
      </c>
      <c r="AB248" s="79" t="str">
        <f t="shared" si="77"/>
        <v/>
      </c>
      <c r="AC248" s="155" t="str">
        <f t="shared" si="78"/>
        <v>N/A</v>
      </c>
      <c r="AD248" s="152">
        <f t="shared" si="79"/>
        <v>8598967.120000001</v>
      </c>
      <c r="AE248" s="80">
        <f t="shared" si="80"/>
        <v>12562478.120000001</v>
      </c>
      <c r="AF248" s="81">
        <v>5478023</v>
      </c>
      <c r="AG248" s="82">
        <f t="shared" si="81"/>
        <v>0</v>
      </c>
      <c r="AH248" s="80">
        <v>0</v>
      </c>
      <c r="AI248" s="76">
        <f t="shared" si="66"/>
        <v>0</v>
      </c>
      <c r="AJ248" s="83">
        <v>8093937.6799999997</v>
      </c>
      <c r="AK248" s="84" t="str">
        <f t="shared" si="82"/>
        <v/>
      </c>
      <c r="AL248" s="85">
        <f t="shared" si="83"/>
        <v>8598967.1199999992</v>
      </c>
      <c r="AM248" s="86"/>
      <c r="AN248" s="87">
        <f t="shared" si="84"/>
        <v>12562478.119999999</v>
      </c>
      <c r="AO248" s="88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</row>
    <row r="249" spans="1:101" s="92" customFormat="1" ht="12.75" x14ac:dyDescent="0.2">
      <c r="D249" s="94">
        <v>579</v>
      </c>
      <c r="E249" s="89" t="s">
        <v>290</v>
      </c>
      <c r="F249" s="74">
        <v>8.8690999999999995</v>
      </c>
      <c r="G249" s="58">
        <f t="shared" si="67"/>
        <v>33584.269999999997</v>
      </c>
      <c r="H249" s="58">
        <v>15</v>
      </c>
      <c r="I249" s="58">
        <v>8</v>
      </c>
      <c r="J249" s="75">
        <f t="shared" si="68"/>
        <v>0.5333</v>
      </c>
      <c r="K249" s="58">
        <f t="shared" si="69"/>
        <v>4.7298910300000001</v>
      </c>
      <c r="L249" s="58">
        <v>3</v>
      </c>
      <c r="M249" s="58">
        <f t="shared" si="70"/>
        <v>4.7300000000000004</v>
      </c>
      <c r="N249" s="58">
        <f t="shared" si="71"/>
        <v>8955.4</v>
      </c>
      <c r="O249" s="58">
        <v>0</v>
      </c>
      <c r="P249" s="58">
        <f t="shared" si="72"/>
        <v>0</v>
      </c>
      <c r="Q249" s="58">
        <v>0</v>
      </c>
      <c r="R249" s="58">
        <f t="shared" si="73"/>
        <v>0</v>
      </c>
      <c r="S249" s="58">
        <v>1</v>
      </c>
      <c r="T249" s="58">
        <f t="shared" si="74"/>
        <v>740.87</v>
      </c>
      <c r="U249" s="76">
        <f t="shared" si="64"/>
        <v>43280.54</v>
      </c>
      <c r="V249" s="160">
        <v>34923</v>
      </c>
      <c r="W249" s="77">
        <f t="shared" si="75"/>
        <v>0.5333</v>
      </c>
      <c r="X249" s="58">
        <f t="shared" si="76"/>
        <v>2838</v>
      </c>
      <c r="Y249" s="78">
        <f t="shared" si="65"/>
        <v>2631.2018177822397</v>
      </c>
      <c r="Z249" s="58">
        <v>6158567.3334530229</v>
      </c>
      <c r="AA249" s="76">
        <v>0</v>
      </c>
      <c r="AB249" s="79" t="str">
        <f t="shared" si="77"/>
        <v/>
      </c>
      <c r="AC249" s="155" t="str">
        <f t="shared" si="78"/>
        <v>N/A</v>
      </c>
      <c r="AD249" s="152">
        <f t="shared" si="79"/>
        <v>10988.74181778224</v>
      </c>
      <c r="AE249" s="80">
        <f t="shared" si="80"/>
        <v>45911.74181778224</v>
      </c>
      <c r="AF249" s="81">
        <v>48267</v>
      </c>
      <c r="AG249" s="82">
        <f t="shared" si="81"/>
        <v>2355.2581822177599</v>
      </c>
      <c r="AH249" s="80">
        <v>65534</v>
      </c>
      <c r="AI249" s="76">
        <f t="shared" si="66"/>
        <v>65534</v>
      </c>
      <c r="AJ249" s="83">
        <v>74934.232999999993</v>
      </c>
      <c r="AK249" s="84" t="str">
        <f t="shared" si="82"/>
        <v/>
      </c>
      <c r="AL249" s="85">
        <f t="shared" si="83"/>
        <v>78878</v>
      </c>
      <c r="AM249" s="86"/>
      <c r="AN249" s="87">
        <f t="shared" si="84"/>
        <v>113801</v>
      </c>
      <c r="AO249" s="88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</row>
    <row r="250" spans="1:101" s="92" customFormat="1" ht="12.75" x14ac:dyDescent="0.2">
      <c r="D250" s="94">
        <v>583</v>
      </c>
      <c r="E250" s="89" t="s">
        <v>291</v>
      </c>
      <c r="F250" s="74">
        <v>608.56899999999996</v>
      </c>
      <c r="G250" s="58">
        <f t="shared" si="67"/>
        <v>2304443.89</v>
      </c>
      <c r="H250" s="58">
        <v>700.74180000000001</v>
      </c>
      <c r="I250" s="58">
        <v>200.99779999999998</v>
      </c>
      <c r="J250" s="75">
        <f t="shared" si="68"/>
        <v>0.2868</v>
      </c>
      <c r="K250" s="58">
        <f t="shared" si="69"/>
        <v>174.53758919999999</v>
      </c>
      <c r="L250" s="58">
        <v>134.1061</v>
      </c>
      <c r="M250" s="58">
        <f t="shared" si="70"/>
        <v>174.54</v>
      </c>
      <c r="N250" s="58">
        <f t="shared" si="71"/>
        <v>330460.07</v>
      </c>
      <c r="O250" s="58">
        <v>63.310899999999997</v>
      </c>
      <c r="P250" s="58">
        <f t="shared" si="72"/>
        <v>128971.27</v>
      </c>
      <c r="Q250" s="58">
        <v>1.2965</v>
      </c>
      <c r="R250" s="58">
        <f t="shared" si="73"/>
        <v>960.54</v>
      </c>
      <c r="S250" s="58">
        <v>10</v>
      </c>
      <c r="T250" s="58">
        <f t="shared" si="74"/>
        <v>7408.7</v>
      </c>
      <c r="U250" s="76">
        <f t="shared" si="64"/>
        <v>2772244.47</v>
      </c>
      <c r="V250" s="160">
        <v>3171553</v>
      </c>
      <c r="W250" s="77">
        <f t="shared" si="75"/>
        <v>0.2868</v>
      </c>
      <c r="X250" s="58">
        <f t="shared" si="76"/>
        <v>0</v>
      </c>
      <c r="Y250" s="78">
        <f t="shared" si="65"/>
        <v>0</v>
      </c>
      <c r="Z250" s="58">
        <v>14760234.808599519</v>
      </c>
      <c r="AA250" s="76"/>
      <c r="AB250" s="86"/>
      <c r="AC250" s="155" t="str">
        <f t="shared" si="78"/>
        <v>N/A</v>
      </c>
      <c r="AD250" s="152">
        <f t="shared" si="79"/>
        <v>0</v>
      </c>
      <c r="AE250" s="80">
        <f t="shared" si="80"/>
        <v>3171553</v>
      </c>
      <c r="AF250" s="81">
        <v>4383448</v>
      </c>
      <c r="AG250" s="82">
        <f t="shared" si="81"/>
        <v>1211895</v>
      </c>
      <c r="AH250" s="80">
        <v>129926</v>
      </c>
      <c r="AI250" s="76">
        <f t="shared" si="66"/>
        <v>0</v>
      </c>
      <c r="AJ250" s="83">
        <v>1151300.0504999999</v>
      </c>
      <c r="AK250" s="84" t="str">
        <f t="shared" si="82"/>
        <v/>
      </c>
      <c r="AL250" s="85">
        <f t="shared" si="83"/>
        <v>1211895</v>
      </c>
      <c r="AM250" s="86"/>
      <c r="AN250" s="87">
        <f t="shared" si="84"/>
        <v>4383448</v>
      </c>
      <c r="AO250" s="88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</row>
    <row r="251" spans="1:101" s="92" customFormat="1" ht="12.75" x14ac:dyDescent="0.2">
      <c r="D251" s="94">
        <v>585</v>
      </c>
      <c r="E251" s="89" t="s">
        <v>292</v>
      </c>
      <c r="F251" s="74">
        <v>139.88400000000001</v>
      </c>
      <c r="G251" s="58">
        <f t="shared" si="67"/>
        <v>529693.15</v>
      </c>
      <c r="H251" s="58">
        <v>147.0676</v>
      </c>
      <c r="I251" s="58">
        <v>66.099500000000006</v>
      </c>
      <c r="J251" s="75">
        <f t="shared" si="68"/>
        <v>0.44940000000000002</v>
      </c>
      <c r="K251" s="58">
        <f t="shared" si="69"/>
        <v>62.863869600000008</v>
      </c>
      <c r="L251" s="58">
        <v>46.564100000000003</v>
      </c>
      <c r="M251" s="58">
        <f t="shared" si="70"/>
        <v>62.86</v>
      </c>
      <c r="N251" s="58">
        <f t="shared" si="71"/>
        <v>119014.1</v>
      </c>
      <c r="O251" s="58">
        <v>31</v>
      </c>
      <c r="P251" s="58">
        <f t="shared" si="72"/>
        <v>63150.41</v>
      </c>
      <c r="Q251" s="58">
        <v>0</v>
      </c>
      <c r="R251" s="58">
        <f t="shared" si="73"/>
        <v>0</v>
      </c>
      <c r="S251" s="58">
        <v>4</v>
      </c>
      <c r="T251" s="58">
        <f t="shared" si="74"/>
        <v>2963.48</v>
      </c>
      <c r="U251" s="76">
        <f t="shared" si="64"/>
        <v>714821.14</v>
      </c>
      <c r="V251" s="160">
        <v>363750</v>
      </c>
      <c r="W251" s="77">
        <f t="shared" si="75"/>
        <v>0.44940000000000002</v>
      </c>
      <c r="X251" s="58">
        <f t="shared" si="76"/>
        <v>35311.61</v>
      </c>
      <c r="Y251" s="78">
        <f t="shared" si="65"/>
        <v>32738.538555608706</v>
      </c>
      <c r="Z251" s="58">
        <v>4802186.069878635</v>
      </c>
      <c r="AA251" s="99"/>
      <c r="AB251" s="93"/>
      <c r="AC251" s="155" t="str">
        <f t="shared" si="78"/>
        <v>N/A</v>
      </c>
      <c r="AD251" s="152">
        <f t="shared" si="79"/>
        <v>383809.67855560873</v>
      </c>
      <c r="AE251" s="80">
        <f t="shared" si="80"/>
        <v>747559.67855560873</v>
      </c>
      <c r="AF251" s="81">
        <v>502743</v>
      </c>
      <c r="AG251" s="82">
        <f t="shared" si="81"/>
        <v>0</v>
      </c>
      <c r="AH251" s="80">
        <v>103906</v>
      </c>
      <c r="AI251" s="76">
        <f t="shared" si="66"/>
        <v>103906</v>
      </c>
      <c r="AJ251" s="83">
        <v>441812.45299999998</v>
      </c>
      <c r="AK251" s="84" t="str">
        <f t="shared" si="82"/>
        <v/>
      </c>
      <c r="AL251" s="85">
        <f t="shared" si="83"/>
        <v>487715.68</v>
      </c>
      <c r="AM251" s="86"/>
      <c r="AN251" s="87">
        <f t="shared" si="84"/>
        <v>851465.68</v>
      </c>
      <c r="AO251" s="88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</row>
    <row r="252" spans="1:101" s="102" customFormat="1" ht="13.5" thickBot="1" x14ac:dyDescent="0.25">
      <c r="A252" s="92"/>
      <c r="D252" s="103">
        <v>417</v>
      </c>
      <c r="E252" s="104" t="s">
        <v>293</v>
      </c>
      <c r="F252" s="105">
        <v>122.00490000000001</v>
      </c>
      <c r="G252" s="106">
        <f t="shared" si="67"/>
        <v>461991.07</v>
      </c>
      <c r="H252" s="106">
        <v>119.759</v>
      </c>
      <c r="I252" s="106">
        <v>27</v>
      </c>
      <c r="J252" s="107">
        <f t="shared" si="68"/>
        <v>0.22550000000000001</v>
      </c>
      <c r="K252" s="106">
        <f t="shared" si="69"/>
        <v>27.512104950000001</v>
      </c>
      <c r="L252" s="106">
        <v>52.982500000000002</v>
      </c>
      <c r="M252" s="106">
        <f t="shared" si="70"/>
        <v>52.98</v>
      </c>
      <c r="N252" s="106">
        <f t="shared" si="71"/>
        <v>100308.09</v>
      </c>
      <c r="O252" s="106">
        <v>24</v>
      </c>
      <c r="P252" s="106">
        <f t="shared" si="72"/>
        <v>48890.64</v>
      </c>
      <c r="Q252" s="106">
        <v>0</v>
      </c>
      <c r="R252" s="106">
        <f t="shared" si="73"/>
        <v>0</v>
      </c>
      <c r="S252" s="106">
        <v>0</v>
      </c>
      <c r="T252" s="106">
        <f t="shared" si="74"/>
        <v>0</v>
      </c>
      <c r="U252" s="108">
        <f t="shared" si="64"/>
        <v>611189.80000000005</v>
      </c>
      <c r="V252" s="162">
        <v>203043</v>
      </c>
      <c r="W252" s="109">
        <f t="shared" si="75"/>
        <v>0.43419999999999997</v>
      </c>
      <c r="X252" s="106">
        <f t="shared" si="76"/>
        <v>28754.9</v>
      </c>
      <c r="Y252" s="110">
        <f t="shared" si="65"/>
        <v>26659.600123377913</v>
      </c>
      <c r="Z252" s="106">
        <v>3156578.3662070404</v>
      </c>
      <c r="AA252" s="108">
        <v>19583.782160585626</v>
      </c>
      <c r="AB252" s="156" t="str">
        <f t="shared" si="77"/>
        <v>Required</v>
      </c>
      <c r="AC252" s="157" t="str">
        <f t="shared" si="78"/>
        <v>Yes</v>
      </c>
      <c r="AD252" s="153">
        <f t="shared" si="79"/>
        <v>454390.1822839636</v>
      </c>
      <c r="AE252" s="111">
        <f t="shared" si="80"/>
        <v>657433.18228396354</v>
      </c>
      <c r="AF252" s="112">
        <v>280629</v>
      </c>
      <c r="AG252" s="113">
        <f t="shared" si="81"/>
        <v>0</v>
      </c>
      <c r="AH252" s="111">
        <v>54251</v>
      </c>
      <c r="AI252" s="108">
        <f t="shared" si="66"/>
        <v>54251</v>
      </c>
      <c r="AJ252" s="114">
        <v>451736.52350000001</v>
      </c>
      <c r="AK252" s="115" t="str">
        <f t="shared" si="82"/>
        <v/>
      </c>
      <c r="AL252" s="141">
        <f t="shared" si="83"/>
        <v>508641.18</v>
      </c>
      <c r="AM252" s="116"/>
      <c r="AN252" s="138">
        <f t="shared" si="84"/>
        <v>711684.18</v>
      </c>
      <c r="AO252" s="88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</row>
    <row r="253" spans="1:101" ht="12.75" x14ac:dyDescent="0.2">
      <c r="D253" s="117"/>
      <c r="E253" s="117"/>
      <c r="F253" s="117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54"/>
      <c r="AC253" s="154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9"/>
      <c r="AN253" s="120"/>
      <c r="AO253" s="88"/>
    </row>
    <row r="254" spans="1:101" ht="12.75" x14ac:dyDescent="0.2">
      <c r="D254" s="122"/>
      <c r="E254" s="122"/>
      <c r="F254" s="122"/>
      <c r="G254" s="123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123"/>
      <c r="U254" s="123"/>
      <c r="V254" s="123"/>
      <c r="W254" s="123"/>
      <c r="X254" s="123"/>
      <c r="Y254" s="123"/>
      <c r="Z254" s="123"/>
      <c r="AA254" s="123"/>
      <c r="AB254" s="79"/>
      <c r="AC254" s="79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4"/>
      <c r="AN254" s="74"/>
      <c r="AO254" s="88"/>
    </row>
    <row r="255" spans="1:101" ht="12.75" x14ac:dyDescent="0.2">
      <c r="D255" s="125" t="s">
        <v>294</v>
      </c>
      <c r="E255" s="126" t="s">
        <v>295</v>
      </c>
      <c r="F255" s="126"/>
      <c r="G255" s="58">
        <f t="shared" ref="G255:G269" si="85">ROUND(F255*G$5,2)</f>
        <v>0</v>
      </c>
      <c r="H255" s="58"/>
      <c r="I255" s="58"/>
      <c r="J255" s="58"/>
      <c r="K255" s="58">
        <f t="shared" si="69"/>
        <v>0</v>
      </c>
      <c r="L255" s="127">
        <v>0</v>
      </c>
      <c r="M255" s="58">
        <f t="shared" ref="M255:M269" si="86">ROUND(MAX(K255,L255),2)</f>
        <v>0</v>
      </c>
      <c r="N255" s="58">
        <f t="shared" ref="N255:N269" si="87">ROUND(L255*$N$5,0)</f>
        <v>0</v>
      </c>
      <c r="O255" s="127">
        <v>0</v>
      </c>
      <c r="P255" s="58">
        <f t="shared" ref="P255:P269" si="88">ROUND(O255*$P$5,0)</f>
        <v>0</v>
      </c>
      <c r="Q255" s="127">
        <v>0</v>
      </c>
      <c r="R255" s="58">
        <f t="shared" ref="R255:R269" si="89">ROUND(Q255*$R$5,0)</f>
        <v>0</v>
      </c>
      <c r="S255" s="58">
        <v>0</v>
      </c>
      <c r="T255" s="58">
        <f t="shared" ref="T255:T269" si="90">ROUND(S255*$T$5,0)</f>
        <v>0</v>
      </c>
      <c r="U255" s="58">
        <f t="shared" ref="U255:U269" si="91">G255+N255+P255+R255+T255</f>
        <v>0</v>
      </c>
      <c r="V255" s="128">
        <v>1097</v>
      </c>
      <c r="W255" s="58"/>
      <c r="X255" s="58"/>
      <c r="Y255" s="58"/>
      <c r="Z255" s="58"/>
      <c r="AA255" s="58"/>
      <c r="AB255" s="79" t="str">
        <f t="shared" si="77"/>
        <v/>
      </c>
      <c r="AC255" s="79" t="str">
        <f t="shared" si="78"/>
        <v>N/A</v>
      </c>
      <c r="AD255" s="129">
        <f t="shared" ref="AD255:AD269" si="92">IF(U255&gt;V255,U255-V255,0)</f>
        <v>0</v>
      </c>
      <c r="AE255" s="81">
        <f t="shared" si="80"/>
        <v>1097</v>
      </c>
      <c r="AF255" s="81">
        <v>1516</v>
      </c>
      <c r="AG255" s="81">
        <f t="shared" si="81"/>
        <v>419</v>
      </c>
      <c r="AH255" s="90"/>
      <c r="AI255" s="58">
        <f t="shared" ref="AI255:AI269" si="93">IF(OR(F255=0,V255&gt;U255),0,ROUND(AH255*$AI$5,2))</f>
        <v>0</v>
      </c>
      <c r="AJ255" s="79">
        <v>0</v>
      </c>
      <c r="AK255" s="130" t="str">
        <f t="shared" si="82"/>
        <v/>
      </c>
      <c r="AL255" s="124">
        <f>SUM(AD255,AG255,AI255,AK255)</f>
        <v>419</v>
      </c>
      <c r="AM255" s="124"/>
      <c r="AN255" s="74">
        <f>AL255+V255</f>
        <v>1516</v>
      </c>
      <c r="AO255" s="88"/>
    </row>
    <row r="256" spans="1:101" ht="12.75" x14ac:dyDescent="0.2">
      <c r="D256" s="125" t="s">
        <v>296</v>
      </c>
      <c r="E256" s="126" t="s">
        <v>297</v>
      </c>
      <c r="F256" s="126"/>
      <c r="G256" s="58">
        <f t="shared" si="85"/>
        <v>0</v>
      </c>
      <c r="H256" s="58"/>
      <c r="I256" s="58"/>
      <c r="J256" s="58"/>
      <c r="K256" s="58">
        <f t="shared" si="69"/>
        <v>0</v>
      </c>
      <c r="L256" s="127">
        <v>0</v>
      </c>
      <c r="M256" s="58">
        <f t="shared" si="86"/>
        <v>0</v>
      </c>
      <c r="N256" s="58">
        <f t="shared" si="87"/>
        <v>0</v>
      </c>
      <c r="O256" s="127">
        <v>0</v>
      </c>
      <c r="P256" s="58">
        <f t="shared" si="88"/>
        <v>0</v>
      </c>
      <c r="Q256" s="127">
        <v>0</v>
      </c>
      <c r="R256" s="58">
        <f t="shared" si="89"/>
        <v>0</v>
      </c>
      <c r="S256" s="58">
        <v>0</v>
      </c>
      <c r="T256" s="58">
        <f t="shared" si="90"/>
        <v>0</v>
      </c>
      <c r="U256" s="58">
        <f t="shared" si="91"/>
        <v>0</v>
      </c>
      <c r="V256" s="128">
        <v>0</v>
      </c>
      <c r="W256" s="58"/>
      <c r="X256" s="58"/>
      <c r="Y256" s="58"/>
      <c r="Z256" s="58"/>
      <c r="AA256" s="58"/>
      <c r="AB256" s="79" t="str">
        <f t="shared" si="77"/>
        <v/>
      </c>
      <c r="AC256" s="79" t="str">
        <f t="shared" si="78"/>
        <v>N/A</v>
      </c>
      <c r="AD256" s="129">
        <f t="shared" si="92"/>
        <v>0</v>
      </c>
      <c r="AE256" s="81">
        <f t="shared" si="80"/>
        <v>0</v>
      </c>
      <c r="AF256" s="81">
        <v>0</v>
      </c>
      <c r="AG256" s="81">
        <f t="shared" si="81"/>
        <v>0</v>
      </c>
      <c r="AH256" s="90"/>
      <c r="AI256" s="58">
        <f t="shared" si="93"/>
        <v>0</v>
      </c>
      <c r="AJ256" s="79">
        <v>0</v>
      </c>
      <c r="AK256" s="130" t="str">
        <f t="shared" si="82"/>
        <v/>
      </c>
      <c r="AL256" s="124">
        <f t="shared" ref="AL256:AL269" si="94">SUM(AD256,AG256,AI256,AK256)</f>
        <v>0</v>
      </c>
      <c r="AM256" s="124"/>
      <c r="AN256" s="74">
        <f t="shared" ref="AN256:AN269" si="95">AL256+V256</f>
        <v>0</v>
      </c>
      <c r="AO256" s="88"/>
    </row>
    <row r="257" spans="4:41" ht="12.75" x14ac:dyDescent="0.2">
      <c r="D257" s="125" t="s">
        <v>298</v>
      </c>
      <c r="E257" s="126" t="s">
        <v>299</v>
      </c>
      <c r="F257" s="126"/>
      <c r="G257" s="58">
        <f t="shared" si="85"/>
        <v>0</v>
      </c>
      <c r="H257" s="58"/>
      <c r="I257" s="58"/>
      <c r="J257" s="58"/>
      <c r="K257" s="58">
        <f t="shared" si="69"/>
        <v>0</v>
      </c>
      <c r="L257" s="127">
        <v>0</v>
      </c>
      <c r="M257" s="58">
        <f t="shared" si="86"/>
        <v>0</v>
      </c>
      <c r="N257" s="58">
        <f t="shared" si="87"/>
        <v>0</v>
      </c>
      <c r="O257" s="127">
        <v>0</v>
      </c>
      <c r="P257" s="58">
        <f t="shared" si="88"/>
        <v>0</v>
      </c>
      <c r="Q257" s="127">
        <v>0</v>
      </c>
      <c r="R257" s="58">
        <f t="shared" si="89"/>
        <v>0</v>
      </c>
      <c r="S257" s="58">
        <v>0</v>
      </c>
      <c r="T257" s="58">
        <f t="shared" si="90"/>
        <v>0</v>
      </c>
      <c r="U257" s="58">
        <f t="shared" si="91"/>
        <v>0</v>
      </c>
      <c r="V257" s="128">
        <v>0</v>
      </c>
      <c r="W257" s="58"/>
      <c r="X257" s="58"/>
      <c r="Y257" s="58"/>
      <c r="Z257" s="58"/>
      <c r="AA257" s="58"/>
      <c r="AB257" s="79" t="str">
        <f t="shared" si="77"/>
        <v/>
      </c>
      <c r="AC257" s="79" t="str">
        <f t="shared" si="78"/>
        <v>N/A</v>
      </c>
      <c r="AD257" s="129">
        <f t="shared" si="92"/>
        <v>0</v>
      </c>
      <c r="AE257" s="81">
        <f t="shared" si="80"/>
        <v>0</v>
      </c>
      <c r="AF257" s="81">
        <v>0</v>
      </c>
      <c r="AG257" s="81">
        <f t="shared" si="81"/>
        <v>0</v>
      </c>
      <c r="AH257" s="90"/>
      <c r="AI257" s="58">
        <f t="shared" si="93"/>
        <v>0</v>
      </c>
      <c r="AJ257" s="79">
        <v>0</v>
      </c>
      <c r="AK257" s="130" t="str">
        <f t="shared" si="82"/>
        <v/>
      </c>
      <c r="AL257" s="124">
        <f t="shared" si="94"/>
        <v>0</v>
      </c>
      <c r="AM257" s="124"/>
      <c r="AN257" s="74">
        <f t="shared" si="95"/>
        <v>0</v>
      </c>
      <c r="AO257" s="88"/>
    </row>
    <row r="258" spans="4:41" ht="12.75" x14ac:dyDescent="0.2">
      <c r="D258" s="125" t="s">
        <v>300</v>
      </c>
      <c r="E258" s="126" t="s">
        <v>301</v>
      </c>
      <c r="F258" s="126"/>
      <c r="G258" s="58">
        <f t="shared" si="85"/>
        <v>0</v>
      </c>
      <c r="H258" s="58"/>
      <c r="I258" s="58"/>
      <c r="J258" s="58"/>
      <c r="K258" s="58">
        <f t="shared" si="69"/>
        <v>0</v>
      </c>
      <c r="L258" s="127">
        <v>0</v>
      </c>
      <c r="M258" s="58">
        <f t="shared" si="86"/>
        <v>0</v>
      </c>
      <c r="N258" s="58">
        <f t="shared" si="87"/>
        <v>0</v>
      </c>
      <c r="O258" s="127">
        <v>0</v>
      </c>
      <c r="P258" s="58">
        <f t="shared" si="88"/>
        <v>0</v>
      </c>
      <c r="Q258" s="127">
        <v>0</v>
      </c>
      <c r="R258" s="58">
        <f t="shared" si="89"/>
        <v>0</v>
      </c>
      <c r="S258" s="58">
        <v>0</v>
      </c>
      <c r="T258" s="58">
        <f t="shared" si="90"/>
        <v>0</v>
      </c>
      <c r="U258" s="58">
        <f t="shared" si="91"/>
        <v>0</v>
      </c>
      <c r="V258" s="128">
        <v>52</v>
      </c>
      <c r="W258" s="58"/>
      <c r="X258" s="58"/>
      <c r="Y258" s="58"/>
      <c r="Z258" s="58"/>
      <c r="AA258" s="58"/>
      <c r="AB258" s="79" t="str">
        <f t="shared" si="77"/>
        <v/>
      </c>
      <c r="AC258" s="79" t="str">
        <f t="shared" si="78"/>
        <v>N/A</v>
      </c>
      <c r="AD258" s="129">
        <f t="shared" si="92"/>
        <v>0</v>
      </c>
      <c r="AE258" s="81">
        <f t="shared" si="80"/>
        <v>52</v>
      </c>
      <c r="AF258" s="81">
        <v>72</v>
      </c>
      <c r="AG258" s="81">
        <f t="shared" si="81"/>
        <v>20</v>
      </c>
      <c r="AH258" s="90"/>
      <c r="AI258" s="58">
        <f t="shared" si="93"/>
        <v>0</v>
      </c>
      <c r="AJ258" s="79">
        <v>0</v>
      </c>
      <c r="AK258" s="130" t="str">
        <f t="shared" si="82"/>
        <v/>
      </c>
      <c r="AL258" s="124">
        <f t="shared" si="94"/>
        <v>20</v>
      </c>
      <c r="AM258" s="124"/>
      <c r="AN258" s="74">
        <f t="shared" si="95"/>
        <v>72</v>
      </c>
      <c r="AO258" s="88"/>
    </row>
    <row r="259" spans="4:41" ht="12.75" x14ac:dyDescent="0.2">
      <c r="D259" s="125" t="s">
        <v>302</v>
      </c>
      <c r="E259" s="126" t="s">
        <v>303</v>
      </c>
      <c r="F259" s="126"/>
      <c r="G259" s="58">
        <f t="shared" si="85"/>
        <v>0</v>
      </c>
      <c r="H259" s="58"/>
      <c r="I259" s="58"/>
      <c r="J259" s="58"/>
      <c r="K259" s="58">
        <f t="shared" si="69"/>
        <v>0</v>
      </c>
      <c r="L259" s="127">
        <v>0</v>
      </c>
      <c r="M259" s="58">
        <f t="shared" si="86"/>
        <v>0</v>
      </c>
      <c r="N259" s="58">
        <f t="shared" si="87"/>
        <v>0</v>
      </c>
      <c r="O259" s="127">
        <v>0</v>
      </c>
      <c r="P259" s="58">
        <f t="shared" si="88"/>
        <v>0</v>
      </c>
      <c r="Q259" s="127">
        <v>0</v>
      </c>
      <c r="R259" s="58">
        <f t="shared" si="89"/>
        <v>0</v>
      </c>
      <c r="S259" s="58">
        <v>0</v>
      </c>
      <c r="T259" s="58">
        <f t="shared" si="90"/>
        <v>0</v>
      </c>
      <c r="U259" s="58">
        <f t="shared" si="91"/>
        <v>0</v>
      </c>
      <c r="V259" s="128">
        <v>324</v>
      </c>
      <c r="W259" s="58"/>
      <c r="X259" s="58"/>
      <c r="Y259" s="58"/>
      <c r="Z259" s="58"/>
      <c r="AA259" s="58"/>
      <c r="AB259" s="79" t="str">
        <f t="shared" si="77"/>
        <v/>
      </c>
      <c r="AC259" s="79" t="str">
        <f t="shared" si="78"/>
        <v>N/A</v>
      </c>
      <c r="AD259" s="129">
        <f t="shared" si="92"/>
        <v>0</v>
      </c>
      <c r="AE259" s="81">
        <f t="shared" si="80"/>
        <v>324</v>
      </c>
      <c r="AF259" s="81">
        <v>448</v>
      </c>
      <c r="AG259" s="81">
        <f t="shared" si="81"/>
        <v>124</v>
      </c>
      <c r="AH259" s="90"/>
      <c r="AI259" s="58">
        <f t="shared" si="93"/>
        <v>0</v>
      </c>
      <c r="AJ259" s="79">
        <v>0</v>
      </c>
      <c r="AK259" s="130" t="str">
        <f t="shared" si="82"/>
        <v/>
      </c>
      <c r="AL259" s="124">
        <f t="shared" si="94"/>
        <v>124</v>
      </c>
      <c r="AM259" s="124"/>
      <c r="AN259" s="74">
        <f t="shared" si="95"/>
        <v>448</v>
      </c>
      <c r="AO259" s="88"/>
    </row>
    <row r="260" spans="4:41" ht="12.75" x14ac:dyDescent="0.2">
      <c r="D260" s="125" t="s">
        <v>304</v>
      </c>
      <c r="E260" s="126" t="s">
        <v>305</v>
      </c>
      <c r="F260" s="126"/>
      <c r="G260" s="58">
        <f t="shared" si="85"/>
        <v>0</v>
      </c>
      <c r="H260" s="58"/>
      <c r="I260" s="58"/>
      <c r="J260" s="58"/>
      <c r="K260" s="58">
        <f t="shared" si="69"/>
        <v>0</v>
      </c>
      <c r="L260" s="127">
        <v>0</v>
      </c>
      <c r="M260" s="58">
        <f t="shared" si="86"/>
        <v>0</v>
      </c>
      <c r="N260" s="58">
        <f t="shared" si="87"/>
        <v>0</v>
      </c>
      <c r="O260" s="127">
        <v>0</v>
      </c>
      <c r="P260" s="58">
        <f t="shared" si="88"/>
        <v>0</v>
      </c>
      <c r="Q260" s="127">
        <v>0</v>
      </c>
      <c r="R260" s="58">
        <f t="shared" si="89"/>
        <v>0</v>
      </c>
      <c r="S260" s="58">
        <v>0</v>
      </c>
      <c r="T260" s="58">
        <f t="shared" si="90"/>
        <v>0</v>
      </c>
      <c r="U260" s="58">
        <f t="shared" si="91"/>
        <v>0</v>
      </c>
      <c r="V260" s="128">
        <v>0</v>
      </c>
      <c r="W260" s="58"/>
      <c r="X260" s="58"/>
      <c r="Y260" s="58"/>
      <c r="Z260" s="58"/>
      <c r="AA260" s="58"/>
      <c r="AB260" s="79" t="str">
        <f t="shared" si="77"/>
        <v/>
      </c>
      <c r="AC260" s="79" t="str">
        <f t="shared" si="78"/>
        <v>N/A</v>
      </c>
      <c r="AD260" s="129">
        <f t="shared" si="92"/>
        <v>0</v>
      </c>
      <c r="AE260" s="81">
        <f t="shared" si="80"/>
        <v>0</v>
      </c>
      <c r="AF260" s="81">
        <v>0</v>
      </c>
      <c r="AG260" s="81">
        <f t="shared" si="81"/>
        <v>0</v>
      </c>
      <c r="AH260" s="90"/>
      <c r="AI260" s="58">
        <f t="shared" si="93"/>
        <v>0</v>
      </c>
      <c r="AJ260" s="79">
        <v>0</v>
      </c>
      <c r="AK260" s="130" t="str">
        <f t="shared" si="82"/>
        <v/>
      </c>
      <c r="AL260" s="124">
        <f t="shared" si="94"/>
        <v>0</v>
      </c>
      <c r="AM260" s="124"/>
      <c r="AN260" s="74">
        <f t="shared" si="95"/>
        <v>0</v>
      </c>
      <c r="AO260" s="88"/>
    </row>
    <row r="261" spans="4:41" ht="12.75" x14ac:dyDescent="0.2">
      <c r="D261" s="125" t="s">
        <v>306</v>
      </c>
      <c r="E261" s="126" t="s">
        <v>307</v>
      </c>
      <c r="F261" s="126"/>
      <c r="G261" s="58">
        <f t="shared" si="85"/>
        <v>0</v>
      </c>
      <c r="H261" s="58"/>
      <c r="I261" s="58"/>
      <c r="J261" s="58"/>
      <c r="K261" s="58">
        <f t="shared" si="69"/>
        <v>0</v>
      </c>
      <c r="L261" s="127">
        <v>0</v>
      </c>
      <c r="M261" s="58">
        <f t="shared" si="86"/>
        <v>0</v>
      </c>
      <c r="N261" s="58">
        <f t="shared" si="87"/>
        <v>0</v>
      </c>
      <c r="O261" s="127">
        <v>0</v>
      </c>
      <c r="P261" s="58">
        <f t="shared" si="88"/>
        <v>0</v>
      </c>
      <c r="Q261" s="127">
        <v>0</v>
      </c>
      <c r="R261" s="58">
        <f t="shared" si="89"/>
        <v>0</v>
      </c>
      <c r="S261" s="58">
        <v>0</v>
      </c>
      <c r="T261" s="58">
        <f t="shared" si="90"/>
        <v>0</v>
      </c>
      <c r="U261" s="58">
        <f t="shared" si="91"/>
        <v>0</v>
      </c>
      <c r="V261" s="128">
        <v>71</v>
      </c>
      <c r="W261" s="58"/>
      <c r="X261" s="58"/>
      <c r="Y261" s="58"/>
      <c r="Z261" s="58"/>
      <c r="AA261" s="58"/>
      <c r="AB261" s="79" t="str">
        <f t="shared" si="77"/>
        <v/>
      </c>
      <c r="AC261" s="79" t="str">
        <f t="shared" si="78"/>
        <v>N/A</v>
      </c>
      <c r="AD261" s="129">
        <f t="shared" si="92"/>
        <v>0</v>
      </c>
      <c r="AE261" s="81">
        <f t="shared" si="80"/>
        <v>71</v>
      </c>
      <c r="AF261" s="81">
        <v>99</v>
      </c>
      <c r="AG261" s="81">
        <f t="shared" si="81"/>
        <v>28</v>
      </c>
      <c r="AH261" s="90"/>
      <c r="AI261" s="58">
        <f t="shared" si="93"/>
        <v>0</v>
      </c>
      <c r="AJ261" s="79">
        <v>0</v>
      </c>
      <c r="AK261" s="130" t="str">
        <f t="shared" si="82"/>
        <v/>
      </c>
      <c r="AL261" s="124">
        <f t="shared" si="94"/>
        <v>28</v>
      </c>
      <c r="AM261" s="124"/>
      <c r="AN261" s="74">
        <f t="shared" si="95"/>
        <v>99</v>
      </c>
      <c r="AO261" s="88"/>
    </row>
    <row r="262" spans="4:41" ht="12.75" x14ac:dyDescent="0.2">
      <c r="D262" s="125" t="s">
        <v>308</v>
      </c>
      <c r="E262" s="126" t="s">
        <v>309</v>
      </c>
      <c r="F262" s="126"/>
      <c r="G262" s="58">
        <f t="shared" si="85"/>
        <v>0</v>
      </c>
      <c r="H262" s="58"/>
      <c r="I262" s="58"/>
      <c r="J262" s="58"/>
      <c r="K262" s="58">
        <f t="shared" si="69"/>
        <v>0</v>
      </c>
      <c r="L262" s="127">
        <v>0</v>
      </c>
      <c r="M262" s="58">
        <f t="shared" si="86"/>
        <v>0</v>
      </c>
      <c r="N262" s="58">
        <f t="shared" si="87"/>
        <v>0</v>
      </c>
      <c r="O262" s="127">
        <v>0</v>
      </c>
      <c r="P262" s="58">
        <f t="shared" si="88"/>
        <v>0</v>
      </c>
      <c r="Q262" s="127">
        <v>0</v>
      </c>
      <c r="R262" s="58">
        <f t="shared" si="89"/>
        <v>0</v>
      </c>
      <c r="S262" s="58">
        <v>0</v>
      </c>
      <c r="T262" s="58">
        <f t="shared" si="90"/>
        <v>0</v>
      </c>
      <c r="U262" s="58">
        <f t="shared" si="91"/>
        <v>0</v>
      </c>
      <c r="V262" s="128">
        <v>11285</v>
      </c>
      <c r="W262" s="58"/>
      <c r="X262" s="58"/>
      <c r="Y262" s="58"/>
      <c r="Z262" s="58"/>
      <c r="AA262" s="58"/>
      <c r="AB262" s="79" t="str">
        <f t="shared" si="77"/>
        <v/>
      </c>
      <c r="AC262" s="79" t="str">
        <f t="shared" si="78"/>
        <v>N/A</v>
      </c>
      <c r="AD262" s="129">
        <f t="shared" si="92"/>
        <v>0</v>
      </c>
      <c r="AE262" s="81">
        <f t="shared" si="80"/>
        <v>11285</v>
      </c>
      <c r="AF262" s="81">
        <v>15598</v>
      </c>
      <c r="AG262" s="81">
        <f t="shared" si="81"/>
        <v>4313</v>
      </c>
      <c r="AH262" s="90"/>
      <c r="AI262" s="58">
        <f t="shared" si="93"/>
        <v>0</v>
      </c>
      <c r="AJ262" s="79">
        <v>0</v>
      </c>
      <c r="AK262" s="130" t="str">
        <f t="shared" si="82"/>
        <v/>
      </c>
      <c r="AL262" s="124">
        <f t="shared" si="94"/>
        <v>4313</v>
      </c>
      <c r="AM262" s="124"/>
      <c r="AN262" s="74">
        <f t="shared" si="95"/>
        <v>15598</v>
      </c>
      <c r="AO262" s="88"/>
    </row>
    <row r="263" spans="4:41" ht="12.75" x14ac:dyDescent="0.2">
      <c r="D263" s="125" t="s">
        <v>310</v>
      </c>
      <c r="E263" s="126" t="s">
        <v>311</v>
      </c>
      <c r="F263" s="126"/>
      <c r="G263" s="58">
        <f t="shared" si="85"/>
        <v>0</v>
      </c>
      <c r="H263" s="58"/>
      <c r="I263" s="58"/>
      <c r="J263" s="58"/>
      <c r="K263" s="58">
        <f t="shared" si="69"/>
        <v>0</v>
      </c>
      <c r="L263" s="127">
        <v>0</v>
      </c>
      <c r="M263" s="58">
        <f t="shared" si="86"/>
        <v>0</v>
      </c>
      <c r="N263" s="58">
        <f t="shared" si="87"/>
        <v>0</v>
      </c>
      <c r="O263" s="127">
        <v>0</v>
      </c>
      <c r="P263" s="58">
        <f t="shared" si="88"/>
        <v>0</v>
      </c>
      <c r="Q263" s="127">
        <v>0</v>
      </c>
      <c r="R263" s="58">
        <f t="shared" si="89"/>
        <v>0</v>
      </c>
      <c r="S263" s="58">
        <v>0</v>
      </c>
      <c r="T263" s="58">
        <f t="shared" si="90"/>
        <v>0</v>
      </c>
      <c r="U263" s="58">
        <f t="shared" si="91"/>
        <v>0</v>
      </c>
      <c r="V263" s="128">
        <v>0</v>
      </c>
      <c r="W263" s="58"/>
      <c r="X263" s="58"/>
      <c r="Y263" s="58"/>
      <c r="Z263" s="58"/>
      <c r="AA263" s="58"/>
      <c r="AB263" s="79" t="str">
        <f t="shared" si="77"/>
        <v/>
      </c>
      <c r="AC263" s="79" t="str">
        <f t="shared" si="78"/>
        <v>N/A</v>
      </c>
      <c r="AD263" s="129">
        <f t="shared" si="92"/>
        <v>0</v>
      </c>
      <c r="AE263" s="81">
        <f t="shared" si="80"/>
        <v>0</v>
      </c>
      <c r="AF263" s="81">
        <v>0</v>
      </c>
      <c r="AG263" s="81">
        <f t="shared" si="81"/>
        <v>0</v>
      </c>
      <c r="AH263" s="90"/>
      <c r="AI263" s="58">
        <f t="shared" si="93"/>
        <v>0</v>
      </c>
      <c r="AJ263" s="79">
        <v>0</v>
      </c>
      <c r="AK263" s="130" t="str">
        <f t="shared" si="82"/>
        <v/>
      </c>
      <c r="AL263" s="124">
        <f t="shared" si="94"/>
        <v>0</v>
      </c>
      <c r="AM263" s="124"/>
      <c r="AN263" s="74">
        <f t="shared" si="95"/>
        <v>0</v>
      </c>
      <c r="AO263" s="88"/>
    </row>
    <row r="264" spans="4:41" ht="12.75" x14ac:dyDescent="0.2">
      <c r="D264" s="125" t="s">
        <v>312</v>
      </c>
      <c r="E264" s="126" t="s">
        <v>313</v>
      </c>
      <c r="F264" s="126"/>
      <c r="G264" s="58">
        <f t="shared" si="85"/>
        <v>0</v>
      </c>
      <c r="H264" s="58"/>
      <c r="I264" s="58"/>
      <c r="J264" s="58"/>
      <c r="K264" s="58">
        <f t="shared" si="69"/>
        <v>0</v>
      </c>
      <c r="L264" s="127">
        <v>0</v>
      </c>
      <c r="M264" s="58">
        <f t="shared" si="86"/>
        <v>0</v>
      </c>
      <c r="N264" s="58">
        <f t="shared" si="87"/>
        <v>0</v>
      </c>
      <c r="O264" s="127">
        <v>0</v>
      </c>
      <c r="P264" s="58">
        <f t="shared" si="88"/>
        <v>0</v>
      </c>
      <c r="Q264" s="127">
        <v>0</v>
      </c>
      <c r="R264" s="58">
        <f t="shared" si="89"/>
        <v>0</v>
      </c>
      <c r="S264" s="58">
        <v>0</v>
      </c>
      <c r="T264" s="58">
        <f t="shared" si="90"/>
        <v>0</v>
      </c>
      <c r="U264" s="58">
        <f t="shared" si="91"/>
        <v>0</v>
      </c>
      <c r="V264" s="128">
        <v>0</v>
      </c>
      <c r="W264" s="58"/>
      <c r="X264" s="58"/>
      <c r="Y264" s="58"/>
      <c r="Z264" s="58"/>
      <c r="AA264" s="58"/>
      <c r="AB264" s="79" t="str">
        <f t="shared" si="77"/>
        <v/>
      </c>
      <c r="AC264" s="79" t="str">
        <f t="shared" si="78"/>
        <v>N/A</v>
      </c>
      <c r="AD264" s="129">
        <f t="shared" si="92"/>
        <v>0</v>
      </c>
      <c r="AE264" s="81">
        <f t="shared" si="80"/>
        <v>0</v>
      </c>
      <c r="AF264" s="81">
        <v>0</v>
      </c>
      <c r="AG264" s="81">
        <f t="shared" si="81"/>
        <v>0</v>
      </c>
      <c r="AH264" s="90"/>
      <c r="AI264" s="58">
        <f t="shared" si="93"/>
        <v>0</v>
      </c>
      <c r="AJ264" s="79">
        <v>0</v>
      </c>
      <c r="AK264" s="130" t="str">
        <f t="shared" si="82"/>
        <v/>
      </c>
      <c r="AL264" s="124">
        <f t="shared" si="94"/>
        <v>0</v>
      </c>
      <c r="AM264" s="124"/>
      <c r="AN264" s="74">
        <f t="shared" si="95"/>
        <v>0</v>
      </c>
      <c r="AO264" s="88"/>
    </row>
    <row r="265" spans="4:41" ht="12.75" x14ac:dyDescent="0.2">
      <c r="D265" s="125" t="s">
        <v>314</v>
      </c>
      <c r="E265" s="126" t="s">
        <v>315</v>
      </c>
      <c r="F265" s="126"/>
      <c r="G265" s="58">
        <f t="shared" si="85"/>
        <v>0</v>
      </c>
      <c r="H265" s="58"/>
      <c r="I265" s="58"/>
      <c r="J265" s="58"/>
      <c r="K265" s="58">
        <f t="shared" ref="K265:K269" si="96">IFERROR(J265*F265,"")</f>
        <v>0</v>
      </c>
      <c r="L265" s="127">
        <v>0</v>
      </c>
      <c r="M265" s="58">
        <f t="shared" si="86"/>
        <v>0</v>
      </c>
      <c r="N265" s="58">
        <f t="shared" si="87"/>
        <v>0</v>
      </c>
      <c r="O265" s="127">
        <v>0</v>
      </c>
      <c r="P265" s="58">
        <f t="shared" si="88"/>
        <v>0</v>
      </c>
      <c r="Q265" s="127">
        <v>0</v>
      </c>
      <c r="R265" s="58">
        <f t="shared" si="89"/>
        <v>0</v>
      </c>
      <c r="S265" s="58">
        <v>0</v>
      </c>
      <c r="T265" s="58">
        <f t="shared" si="90"/>
        <v>0</v>
      </c>
      <c r="U265" s="58">
        <f t="shared" si="91"/>
        <v>0</v>
      </c>
      <c r="V265" s="128">
        <v>168</v>
      </c>
      <c r="W265" s="58"/>
      <c r="X265" s="58"/>
      <c r="Y265" s="58"/>
      <c r="Z265" s="58"/>
      <c r="AA265" s="58"/>
      <c r="AB265" s="79" t="str">
        <f t="shared" ref="AB265:AB269" si="97">IF(AA265&gt;0,"Required","")</f>
        <v/>
      </c>
      <c r="AC265" s="79" t="str">
        <f t="shared" ref="AC265:AC269" si="98">IF(AB265="Required","Yes","N/A")</f>
        <v>N/A</v>
      </c>
      <c r="AD265" s="129">
        <f t="shared" si="92"/>
        <v>0</v>
      </c>
      <c r="AE265" s="81">
        <f t="shared" ref="AE265:AE269" si="99">AD265+V265</f>
        <v>168</v>
      </c>
      <c r="AF265" s="81">
        <v>232</v>
      </c>
      <c r="AG265" s="81">
        <f t="shared" ref="AG265:AG269" si="100">IF(AF265&gt;AE265,AF265-AE265,0)</f>
        <v>64</v>
      </c>
      <c r="AH265" s="90"/>
      <c r="AI265" s="58">
        <f t="shared" si="93"/>
        <v>0</v>
      </c>
      <c r="AJ265" s="79">
        <v>0</v>
      </c>
      <c r="AK265" s="130" t="str">
        <f t="shared" ref="AK265:AK269" si="101">IF(AJ265&gt;AD265+AG265+AI265,AJ265-SUM(AD265,AG265,AI265),"")</f>
        <v/>
      </c>
      <c r="AL265" s="124">
        <f t="shared" si="94"/>
        <v>64</v>
      </c>
      <c r="AM265" s="124"/>
      <c r="AN265" s="74">
        <f t="shared" si="95"/>
        <v>232</v>
      </c>
      <c r="AO265" s="88"/>
    </row>
    <row r="266" spans="4:41" ht="12.75" x14ac:dyDescent="0.2">
      <c r="D266" s="125" t="s">
        <v>316</v>
      </c>
      <c r="E266" s="126" t="s">
        <v>317</v>
      </c>
      <c r="F266" s="126"/>
      <c r="G266" s="58">
        <f t="shared" si="85"/>
        <v>0</v>
      </c>
      <c r="H266" s="58"/>
      <c r="I266" s="58"/>
      <c r="J266" s="58"/>
      <c r="K266" s="58">
        <f t="shared" si="96"/>
        <v>0</v>
      </c>
      <c r="L266" s="127">
        <v>0</v>
      </c>
      <c r="M266" s="58">
        <f t="shared" si="86"/>
        <v>0</v>
      </c>
      <c r="N266" s="58">
        <f t="shared" si="87"/>
        <v>0</v>
      </c>
      <c r="O266" s="127">
        <v>0</v>
      </c>
      <c r="P266" s="58">
        <f t="shared" si="88"/>
        <v>0</v>
      </c>
      <c r="Q266" s="127">
        <v>0</v>
      </c>
      <c r="R266" s="58">
        <f t="shared" si="89"/>
        <v>0</v>
      </c>
      <c r="S266" s="58">
        <v>0</v>
      </c>
      <c r="T266" s="58">
        <f t="shared" si="90"/>
        <v>0</v>
      </c>
      <c r="U266" s="58">
        <f t="shared" si="91"/>
        <v>0</v>
      </c>
      <c r="V266" s="128">
        <v>0</v>
      </c>
      <c r="W266" s="58"/>
      <c r="X266" s="58"/>
      <c r="Y266" s="58"/>
      <c r="Z266" s="58"/>
      <c r="AA266" s="58"/>
      <c r="AB266" s="79" t="str">
        <f t="shared" si="97"/>
        <v/>
      </c>
      <c r="AC266" s="79" t="str">
        <f t="shared" si="98"/>
        <v>N/A</v>
      </c>
      <c r="AD266" s="129">
        <f t="shared" si="92"/>
        <v>0</v>
      </c>
      <c r="AE266" s="81">
        <f t="shared" si="99"/>
        <v>0</v>
      </c>
      <c r="AF266" s="81">
        <v>0</v>
      </c>
      <c r="AG266" s="81">
        <f t="shared" si="100"/>
        <v>0</v>
      </c>
      <c r="AH266" s="90"/>
      <c r="AI266" s="58">
        <f t="shared" si="93"/>
        <v>0</v>
      </c>
      <c r="AJ266" s="79">
        <v>0</v>
      </c>
      <c r="AK266" s="130" t="str">
        <f t="shared" si="101"/>
        <v/>
      </c>
      <c r="AL266" s="124">
        <f t="shared" si="94"/>
        <v>0</v>
      </c>
      <c r="AM266" s="124"/>
      <c r="AN266" s="74">
        <f t="shared" si="95"/>
        <v>0</v>
      </c>
      <c r="AO266" s="88"/>
    </row>
    <row r="267" spans="4:41" ht="12.75" x14ac:dyDescent="0.2">
      <c r="D267" s="125" t="s">
        <v>318</v>
      </c>
      <c r="E267" s="126" t="s">
        <v>319</v>
      </c>
      <c r="F267" s="126"/>
      <c r="G267" s="58">
        <f t="shared" si="85"/>
        <v>0</v>
      </c>
      <c r="H267" s="58"/>
      <c r="I267" s="58"/>
      <c r="J267" s="58"/>
      <c r="K267" s="58">
        <f t="shared" si="96"/>
        <v>0</v>
      </c>
      <c r="L267" s="127">
        <v>0</v>
      </c>
      <c r="M267" s="58">
        <f t="shared" si="86"/>
        <v>0</v>
      </c>
      <c r="N267" s="58">
        <f t="shared" si="87"/>
        <v>0</v>
      </c>
      <c r="O267" s="127">
        <v>0</v>
      </c>
      <c r="P267" s="58">
        <f t="shared" si="88"/>
        <v>0</v>
      </c>
      <c r="Q267" s="127">
        <v>0</v>
      </c>
      <c r="R267" s="58">
        <f t="shared" si="89"/>
        <v>0</v>
      </c>
      <c r="S267" s="58">
        <v>0</v>
      </c>
      <c r="T267" s="58">
        <f t="shared" si="90"/>
        <v>0</v>
      </c>
      <c r="U267" s="58">
        <f t="shared" si="91"/>
        <v>0</v>
      </c>
      <c r="V267" s="128">
        <v>2667</v>
      </c>
      <c r="W267" s="58"/>
      <c r="X267" s="58"/>
      <c r="Y267" s="58"/>
      <c r="Z267" s="58"/>
      <c r="AA267" s="58"/>
      <c r="AB267" s="79" t="str">
        <f t="shared" si="97"/>
        <v/>
      </c>
      <c r="AC267" s="79" t="str">
        <f t="shared" si="98"/>
        <v>N/A</v>
      </c>
      <c r="AD267" s="129">
        <f t="shared" si="92"/>
        <v>0</v>
      </c>
      <c r="AE267" s="81">
        <f t="shared" si="99"/>
        <v>2667</v>
      </c>
      <c r="AF267" s="81">
        <v>3686</v>
      </c>
      <c r="AG267" s="81">
        <f t="shared" si="100"/>
        <v>1019</v>
      </c>
      <c r="AH267" s="90"/>
      <c r="AI267" s="58">
        <f t="shared" si="93"/>
        <v>0</v>
      </c>
      <c r="AJ267" s="79">
        <v>0</v>
      </c>
      <c r="AK267" s="130" t="str">
        <f t="shared" si="101"/>
        <v/>
      </c>
      <c r="AL267" s="124">
        <f t="shared" si="94"/>
        <v>1019</v>
      </c>
      <c r="AM267" s="124"/>
      <c r="AN267" s="74">
        <f t="shared" si="95"/>
        <v>3686</v>
      </c>
      <c r="AO267" s="88"/>
    </row>
    <row r="268" spans="4:41" ht="12.75" x14ac:dyDescent="0.2">
      <c r="D268" s="125" t="s">
        <v>320</v>
      </c>
      <c r="E268" s="126" t="s">
        <v>321</v>
      </c>
      <c r="F268" s="126"/>
      <c r="G268" s="58">
        <f t="shared" si="85"/>
        <v>0</v>
      </c>
      <c r="H268" s="58"/>
      <c r="I268" s="58"/>
      <c r="J268" s="58"/>
      <c r="K268" s="58">
        <f t="shared" si="96"/>
        <v>0</v>
      </c>
      <c r="L268" s="127">
        <v>0</v>
      </c>
      <c r="M268" s="58">
        <f t="shared" si="86"/>
        <v>0</v>
      </c>
      <c r="N268" s="58">
        <f t="shared" si="87"/>
        <v>0</v>
      </c>
      <c r="O268" s="127">
        <v>0</v>
      </c>
      <c r="P268" s="58">
        <f t="shared" si="88"/>
        <v>0</v>
      </c>
      <c r="Q268" s="127">
        <v>0</v>
      </c>
      <c r="R268" s="58">
        <f t="shared" si="89"/>
        <v>0</v>
      </c>
      <c r="S268" s="58">
        <v>0</v>
      </c>
      <c r="T268" s="58">
        <f t="shared" si="90"/>
        <v>0</v>
      </c>
      <c r="U268" s="58">
        <f t="shared" si="91"/>
        <v>0</v>
      </c>
      <c r="V268" s="128">
        <v>1966</v>
      </c>
      <c r="W268" s="58"/>
      <c r="X268" s="58"/>
      <c r="Y268" s="58"/>
      <c r="Z268" s="58"/>
      <c r="AA268" s="58"/>
      <c r="AB268" s="79" t="str">
        <f t="shared" si="97"/>
        <v/>
      </c>
      <c r="AC268" s="79" t="str">
        <f t="shared" si="98"/>
        <v>N/A</v>
      </c>
      <c r="AD268" s="129">
        <f t="shared" si="92"/>
        <v>0</v>
      </c>
      <c r="AE268" s="81">
        <f t="shared" si="99"/>
        <v>1966</v>
      </c>
      <c r="AF268" s="81">
        <v>2718</v>
      </c>
      <c r="AG268" s="81">
        <f t="shared" si="100"/>
        <v>752</v>
      </c>
      <c r="AH268" s="90"/>
      <c r="AI268" s="58">
        <f t="shared" si="93"/>
        <v>0</v>
      </c>
      <c r="AJ268" s="79">
        <v>0</v>
      </c>
      <c r="AK268" s="130" t="str">
        <f t="shared" si="101"/>
        <v/>
      </c>
      <c r="AL268" s="124">
        <f t="shared" si="94"/>
        <v>752</v>
      </c>
      <c r="AM268" s="124"/>
      <c r="AN268" s="74">
        <f t="shared" si="95"/>
        <v>2718</v>
      </c>
      <c r="AO268" s="88"/>
    </row>
    <row r="269" spans="4:41" ht="12.75" x14ac:dyDescent="0.2">
      <c r="D269" s="125" t="s">
        <v>322</v>
      </c>
      <c r="E269" s="126" t="s">
        <v>323</v>
      </c>
      <c r="F269" s="126"/>
      <c r="G269" s="58">
        <f t="shared" si="85"/>
        <v>0</v>
      </c>
      <c r="H269" s="58"/>
      <c r="I269" s="58"/>
      <c r="J269" s="58"/>
      <c r="K269" s="58">
        <f t="shared" si="96"/>
        <v>0</v>
      </c>
      <c r="L269" s="127">
        <v>0</v>
      </c>
      <c r="M269" s="58">
        <f t="shared" si="86"/>
        <v>0</v>
      </c>
      <c r="N269" s="58">
        <f t="shared" si="87"/>
        <v>0</v>
      </c>
      <c r="O269" s="127">
        <v>0</v>
      </c>
      <c r="P269" s="58">
        <f t="shared" si="88"/>
        <v>0</v>
      </c>
      <c r="Q269" s="127">
        <v>0</v>
      </c>
      <c r="R269" s="58">
        <f t="shared" si="89"/>
        <v>0</v>
      </c>
      <c r="S269" s="58">
        <v>0</v>
      </c>
      <c r="T269" s="58">
        <f t="shared" si="90"/>
        <v>0</v>
      </c>
      <c r="U269" s="58">
        <f t="shared" si="91"/>
        <v>0</v>
      </c>
      <c r="V269" s="128">
        <v>8014</v>
      </c>
      <c r="W269" s="58"/>
      <c r="X269" s="58"/>
      <c r="Y269" s="58"/>
      <c r="Z269" s="58"/>
      <c r="AA269" s="58"/>
      <c r="AB269" s="79" t="str">
        <f t="shared" si="97"/>
        <v/>
      </c>
      <c r="AC269" s="79" t="str">
        <f t="shared" si="98"/>
        <v>N/A</v>
      </c>
      <c r="AD269" s="129">
        <f t="shared" si="92"/>
        <v>0</v>
      </c>
      <c r="AE269" s="81">
        <f t="shared" si="99"/>
        <v>8014</v>
      </c>
      <c r="AF269" s="81">
        <v>11076</v>
      </c>
      <c r="AG269" s="81">
        <f t="shared" si="100"/>
        <v>3062</v>
      </c>
      <c r="AH269" s="90"/>
      <c r="AI269" s="58">
        <f t="shared" si="93"/>
        <v>0</v>
      </c>
      <c r="AJ269" s="79">
        <v>0</v>
      </c>
      <c r="AK269" s="130" t="str">
        <f t="shared" si="101"/>
        <v/>
      </c>
      <c r="AL269" s="124">
        <f t="shared" si="94"/>
        <v>3062</v>
      </c>
      <c r="AM269" s="124"/>
      <c r="AN269" s="74">
        <f t="shared" si="95"/>
        <v>11076</v>
      </c>
      <c r="AO269" s="88"/>
    </row>
    <row r="270" spans="4:41" x14ac:dyDescent="0.2">
      <c r="S270" s="131"/>
      <c r="T270" s="12"/>
      <c r="V270" s="1"/>
      <c r="AE270" s="122"/>
      <c r="AF270" s="122"/>
      <c r="AG270" s="122"/>
      <c r="AL270" s="91"/>
      <c r="AM270" s="91"/>
    </row>
    <row r="271" spans="4:41" x14ac:dyDescent="0.2">
      <c r="E271"/>
      <c r="F271"/>
      <c r="G271" s="27"/>
      <c r="H271" s="27"/>
      <c r="I271" s="27"/>
      <c r="J271" s="27"/>
      <c r="K271" s="27"/>
      <c r="N271" s="27"/>
      <c r="O271" s="27"/>
      <c r="P271" s="1"/>
      <c r="Q271" s="132"/>
      <c r="R271" s="1"/>
      <c r="S271" s="133"/>
      <c r="T271" s="134"/>
      <c r="U271" s="1"/>
      <c r="AL271" s="91"/>
      <c r="AM271" s="91"/>
    </row>
    <row r="272" spans="4:41" x14ac:dyDescent="0.2">
      <c r="E272"/>
      <c r="F272"/>
      <c r="S272" s="131"/>
      <c r="AH272" s="12">
        <f>COUNTIF(AH8:AH269,"&gt;0")</f>
        <v>179</v>
      </c>
      <c r="AL272" s="26">
        <f>AL258/4</f>
        <v>5</v>
      </c>
      <c r="AM272" s="12"/>
    </row>
    <row r="273" spans="5:39" x14ac:dyDescent="0.2">
      <c r="E273"/>
      <c r="F273"/>
      <c r="S273" s="131"/>
      <c r="AL273" s="121"/>
      <c r="AM273" s="121"/>
    </row>
    <row r="274" spans="5:39" x14ac:dyDescent="0.2">
      <c r="E274"/>
      <c r="F274"/>
      <c r="S274" s="131"/>
      <c r="AL274" s="121"/>
      <c r="AM274" s="121"/>
    </row>
    <row r="275" spans="5:39" x14ac:dyDescent="0.2">
      <c r="E275"/>
      <c r="F275"/>
      <c r="S275" s="131"/>
      <c r="AL275" s="121"/>
      <c r="AM275" s="121"/>
    </row>
    <row r="276" spans="5:39" x14ac:dyDescent="0.2">
      <c r="E276"/>
      <c r="F276"/>
      <c r="S276" s="131"/>
      <c r="AL276" s="121"/>
      <c r="AM276" s="121"/>
    </row>
    <row r="277" spans="5:39" x14ac:dyDescent="0.2">
      <c r="E277"/>
      <c r="F277"/>
      <c r="S277" s="131"/>
      <c r="AL277" s="121"/>
      <c r="AM277" s="121"/>
    </row>
    <row r="278" spans="5:39" x14ac:dyDescent="0.2">
      <c r="E278"/>
      <c r="F278"/>
      <c r="AL278" s="121"/>
      <c r="AM278" s="121"/>
    </row>
    <row r="279" spans="5:39" x14ac:dyDescent="0.2">
      <c r="E279"/>
      <c r="F279"/>
      <c r="AL279" s="121"/>
      <c r="AM279" s="121"/>
    </row>
    <row r="280" spans="5:39" x14ac:dyDescent="0.2">
      <c r="E280"/>
      <c r="F280"/>
      <c r="AL280" s="121"/>
      <c r="AM280" s="121"/>
    </row>
    <row r="281" spans="5:39" x14ac:dyDescent="0.2">
      <c r="E281"/>
      <c r="F281"/>
      <c r="AL281" s="121"/>
      <c r="AM281" s="121"/>
    </row>
    <row r="282" spans="5:39" x14ac:dyDescent="0.2">
      <c r="E282"/>
      <c r="F282"/>
      <c r="AL282" s="121"/>
      <c r="AM282" s="121"/>
    </row>
    <row r="283" spans="5:39" x14ac:dyDescent="0.2">
      <c r="E283"/>
      <c r="F283"/>
      <c r="AL283" s="121"/>
      <c r="AM283" s="121"/>
    </row>
    <row r="284" spans="5:39" x14ac:dyDescent="0.2">
      <c r="E284"/>
      <c r="F284"/>
      <c r="AL284" s="121"/>
      <c r="AM284" s="121"/>
    </row>
    <row r="285" spans="5:39" x14ac:dyDescent="0.2">
      <c r="E285"/>
      <c r="F285"/>
      <c r="AL285" s="121"/>
      <c r="AM285" s="121"/>
    </row>
    <row r="286" spans="5:39" x14ac:dyDescent="0.2">
      <c r="AL286" s="121"/>
      <c r="AM286" s="121"/>
    </row>
    <row r="287" spans="5:39" x14ac:dyDescent="0.2">
      <c r="AL287" s="121"/>
      <c r="AM287" s="121"/>
    </row>
    <row r="288" spans="5:39" x14ac:dyDescent="0.2">
      <c r="AL288" s="121"/>
      <c r="AM288" s="121"/>
    </row>
    <row r="289" spans="38:39" x14ac:dyDescent="0.2">
      <c r="AL289" s="121"/>
      <c r="AM289" s="121"/>
    </row>
    <row r="290" spans="38:39" x14ac:dyDescent="0.2">
      <c r="AL290" s="121"/>
      <c r="AM290" s="121"/>
    </row>
    <row r="291" spans="38:39" x14ac:dyDescent="0.2">
      <c r="AL291" s="121"/>
      <c r="AM291" s="121"/>
    </row>
    <row r="292" spans="38:39" x14ac:dyDescent="0.2">
      <c r="AL292" s="121"/>
      <c r="AM292" s="121"/>
    </row>
    <row r="293" spans="38:39" x14ac:dyDescent="0.2">
      <c r="AL293" s="121"/>
      <c r="AM293" s="121"/>
    </row>
    <row r="294" spans="38:39" x14ac:dyDescent="0.2">
      <c r="AL294" s="121"/>
      <c r="AM294" s="121"/>
    </row>
    <row r="295" spans="38:39" x14ac:dyDescent="0.2">
      <c r="AL295" s="121"/>
      <c r="AM295" s="121"/>
    </row>
    <row r="296" spans="38:39" x14ac:dyDescent="0.2">
      <c r="AL296" s="121"/>
      <c r="AM296" s="121"/>
    </row>
    <row r="297" spans="38:39" x14ac:dyDescent="0.2">
      <c r="AL297" s="121"/>
      <c r="AM297" s="121"/>
    </row>
    <row r="298" spans="38:39" x14ac:dyDescent="0.2">
      <c r="AL298" s="121"/>
      <c r="AM298" s="121"/>
    </row>
    <row r="299" spans="38:39" x14ac:dyDescent="0.2">
      <c r="AL299" s="121"/>
      <c r="AM299" s="121"/>
    </row>
    <row r="300" spans="38:39" x14ac:dyDescent="0.2">
      <c r="AL300" s="121"/>
      <c r="AM300" s="121"/>
    </row>
    <row r="301" spans="38:39" x14ac:dyDescent="0.2">
      <c r="AL301" s="121"/>
      <c r="AM301" s="121"/>
    </row>
    <row r="302" spans="38:39" x14ac:dyDescent="0.2">
      <c r="AL302" s="121"/>
      <c r="AM302" s="121"/>
    </row>
    <row r="303" spans="38:39" x14ac:dyDescent="0.2">
      <c r="AL303" s="121"/>
      <c r="AM303" s="121"/>
    </row>
    <row r="304" spans="38:39" x14ac:dyDescent="0.2">
      <c r="AL304" s="121"/>
      <c r="AM304" s="121"/>
    </row>
    <row r="305" spans="38:39" x14ac:dyDescent="0.2">
      <c r="AL305" s="121"/>
      <c r="AM305" s="121"/>
    </row>
    <row r="306" spans="38:39" x14ac:dyDescent="0.2">
      <c r="AL306" s="121"/>
      <c r="AM306" s="121"/>
    </row>
    <row r="307" spans="38:39" x14ac:dyDescent="0.2">
      <c r="AL307" s="121"/>
      <c r="AM307" s="121"/>
    </row>
    <row r="308" spans="38:39" x14ac:dyDescent="0.2">
      <c r="AL308" s="121"/>
      <c r="AM308" s="121"/>
    </row>
    <row r="309" spans="38:39" x14ac:dyDescent="0.2">
      <c r="AL309" s="121"/>
      <c r="AM309" s="121"/>
    </row>
    <row r="310" spans="38:39" x14ac:dyDescent="0.2">
      <c r="AL310" s="121"/>
      <c r="AM310" s="121"/>
    </row>
    <row r="311" spans="38:39" x14ac:dyDescent="0.2">
      <c r="AL311" s="121"/>
      <c r="AM311" s="121"/>
    </row>
    <row r="312" spans="38:39" x14ac:dyDescent="0.2">
      <c r="AL312" s="121"/>
      <c r="AM312" s="121"/>
    </row>
    <row r="313" spans="38:39" x14ac:dyDescent="0.2">
      <c r="AL313" s="121"/>
      <c r="AM313" s="121"/>
    </row>
    <row r="314" spans="38:39" x14ac:dyDescent="0.2">
      <c r="AL314" s="121"/>
      <c r="AM314" s="121"/>
    </row>
    <row r="315" spans="38:39" x14ac:dyDescent="0.2">
      <c r="AL315" s="121"/>
      <c r="AM315" s="121"/>
    </row>
    <row r="316" spans="38:39" x14ac:dyDescent="0.2">
      <c r="AL316" s="121"/>
      <c r="AM316" s="121"/>
    </row>
    <row r="317" spans="38:39" x14ac:dyDescent="0.2">
      <c r="AL317" s="121"/>
      <c r="AM317" s="121"/>
    </row>
    <row r="318" spans="38:39" x14ac:dyDescent="0.2">
      <c r="AL318" s="121"/>
      <c r="AM318" s="121"/>
    </row>
    <row r="319" spans="38:39" x14ac:dyDescent="0.2">
      <c r="AL319" s="121"/>
      <c r="AM319" s="121"/>
    </row>
    <row r="320" spans="38:39" x14ac:dyDescent="0.2">
      <c r="AL320" s="121"/>
      <c r="AM320" s="121"/>
    </row>
    <row r="321" spans="38:39" x14ac:dyDescent="0.2">
      <c r="AL321" s="121"/>
      <c r="AM321" s="121"/>
    </row>
    <row r="322" spans="38:39" x14ac:dyDescent="0.2">
      <c r="AL322" s="121"/>
      <c r="AM322" s="121"/>
    </row>
    <row r="323" spans="38:39" x14ac:dyDescent="0.2">
      <c r="AL323" s="121"/>
      <c r="AM323" s="121"/>
    </row>
    <row r="324" spans="38:39" x14ac:dyDescent="0.2">
      <c r="AL324" s="121"/>
      <c r="AM324" s="121"/>
    </row>
    <row r="325" spans="38:39" x14ac:dyDescent="0.2">
      <c r="AL325" s="121"/>
      <c r="AM325" s="121"/>
    </row>
    <row r="326" spans="38:39" x14ac:dyDescent="0.2">
      <c r="AL326" s="121"/>
      <c r="AM326" s="121"/>
    </row>
    <row r="327" spans="38:39" x14ac:dyDescent="0.2">
      <c r="AL327" s="121"/>
      <c r="AM327" s="121"/>
    </row>
    <row r="328" spans="38:39" x14ac:dyDescent="0.2">
      <c r="AL328" s="121"/>
      <c r="AM328" s="121"/>
    </row>
    <row r="329" spans="38:39" x14ac:dyDescent="0.2">
      <c r="AL329" s="121"/>
      <c r="AM329" s="121"/>
    </row>
    <row r="330" spans="38:39" x14ac:dyDescent="0.2">
      <c r="AL330" s="121"/>
      <c r="AM330" s="121"/>
    </row>
    <row r="331" spans="38:39" x14ac:dyDescent="0.2">
      <c r="AL331" s="121"/>
      <c r="AM331" s="121"/>
    </row>
    <row r="332" spans="38:39" x14ac:dyDescent="0.2">
      <c r="AL332" s="121"/>
      <c r="AM332" s="121"/>
    </row>
    <row r="333" spans="38:39" x14ac:dyDescent="0.2">
      <c r="AL333" s="121"/>
      <c r="AM333" s="121"/>
    </row>
    <row r="334" spans="38:39" x14ac:dyDescent="0.2">
      <c r="AL334" s="121"/>
      <c r="AM334" s="121"/>
    </row>
    <row r="335" spans="38:39" x14ac:dyDescent="0.2">
      <c r="AL335" s="121"/>
      <c r="AM335" s="121"/>
    </row>
    <row r="336" spans="38:39" x14ac:dyDescent="0.2">
      <c r="AL336" s="121"/>
      <c r="AM336" s="121"/>
    </row>
    <row r="337" spans="38:39" x14ac:dyDescent="0.2">
      <c r="AL337" s="121"/>
      <c r="AM337" s="121"/>
    </row>
    <row r="338" spans="38:39" x14ac:dyDescent="0.2">
      <c r="AL338" s="121"/>
      <c r="AM338" s="121"/>
    </row>
    <row r="339" spans="38:39" x14ac:dyDescent="0.2">
      <c r="AL339" s="121"/>
      <c r="AM339" s="121"/>
    </row>
    <row r="340" spans="38:39" x14ac:dyDescent="0.2">
      <c r="AL340" s="121"/>
      <c r="AM340" s="121"/>
    </row>
    <row r="341" spans="38:39" x14ac:dyDescent="0.2">
      <c r="AL341" s="121"/>
      <c r="AM341" s="121"/>
    </row>
    <row r="342" spans="38:39" x14ac:dyDescent="0.2">
      <c r="AL342" s="121"/>
      <c r="AM342" s="121"/>
    </row>
    <row r="343" spans="38:39" x14ac:dyDescent="0.2">
      <c r="AL343" s="121"/>
      <c r="AM343" s="121"/>
    </row>
    <row r="344" spans="38:39" x14ac:dyDescent="0.2">
      <c r="AL344" s="121"/>
      <c r="AM344" s="121"/>
    </row>
    <row r="345" spans="38:39" x14ac:dyDescent="0.2">
      <c r="AL345" s="121"/>
      <c r="AM345" s="121"/>
    </row>
    <row r="346" spans="38:39" x14ac:dyDescent="0.2">
      <c r="AL346" s="121"/>
      <c r="AM346" s="121"/>
    </row>
    <row r="347" spans="38:39" x14ac:dyDescent="0.2">
      <c r="AL347" s="121"/>
      <c r="AM347" s="121"/>
    </row>
    <row r="348" spans="38:39" x14ac:dyDescent="0.2">
      <c r="AL348" s="121"/>
      <c r="AM348" s="121"/>
    </row>
    <row r="349" spans="38:39" x14ac:dyDescent="0.2">
      <c r="AL349" s="121"/>
      <c r="AM349" s="121"/>
    </row>
    <row r="350" spans="38:39" x14ac:dyDescent="0.2">
      <c r="AL350" s="121"/>
      <c r="AM350" s="121"/>
    </row>
    <row r="351" spans="38:39" x14ac:dyDescent="0.2">
      <c r="AL351" s="121"/>
      <c r="AM351" s="121"/>
    </row>
    <row r="352" spans="38:39" x14ac:dyDescent="0.2">
      <c r="AL352" s="121"/>
      <c r="AM352" s="121"/>
    </row>
    <row r="353" spans="38:39" x14ac:dyDescent="0.2">
      <c r="AL353" s="121"/>
      <c r="AM353" s="121"/>
    </row>
    <row r="354" spans="38:39" x14ac:dyDescent="0.2">
      <c r="AL354" s="121"/>
      <c r="AM354" s="121"/>
    </row>
    <row r="355" spans="38:39" x14ac:dyDescent="0.2">
      <c r="AL355" s="121"/>
      <c r="AM355" s="121"/>
    </row>
    <row r="356" spans="38:39" x14ac:dyDescent="0.2">
      <c r="AL356" s="121"/>
      <c r="AM356" s="121"/>
    </row>
    <row r="357" spans="38:39" x14ac:dyDescent="0.2">
      <c r="AL357" s="121"/>
      <c r="AM357" s="121"/>
    </row>
    <row r="358" spans="38:39" x14ac:dyDescent="0.2">
      <c r="AL358" s="121"/>
      <c r="AM358" s="121"/>
    </row>
    <row r="359" spans="38:39" x14ac:dyDescent="0.2">
      <c r="AL359" s="121"/>
      <c r="AM359" s="121"/>
    </row>
    <row r="360" spans="38:39" x14ac:dyDescent="0.2">
      <c r="AL360" s="121"/>
      <c r="AM360" s="121"/>
    </row>
    <row r="361" spans="38:39" x14ac:dyDescent="0.2">
      <c r="AL361" s="121"/>
      <c r="AM361" s="121"/>
    </row>
    <row r="362" spans="38:39" x14ac:dyDescent="0.2">
      <c r="AL362" s="121"/>
      <c r="AM362" s="121"/>
    </row>
    <row r="363" spans="38:39" x14ac:dyDescent="0.2">
      <c r="AL363" s="121"/>
      <c r="AM363" s="121"/>
    </row>
    <row r="364" spans="38:39" x14ac:dyDescent="0.2">
      <c r="AL364" s="121"/>
      <c r="AM364" s="121"/>
    </row>
    <row r="365" spans="38:39" x14ac:dyDescent="0.2">
      <c r="AL365" s="121"/>
      <c r="AM365" s="121"/>
    </row>
    <row r="366" spans="38:39" x14ac:dyDescent="0.2">
      <c r="AL366" s="121"/>
      <c r="AM366" s="121"/>
    </row>
    <row r="367" spans="38:39" x14ac:dyDescent="0.2">
      <c r="AL367" s="121"/>
      <c r="AM367" s="121"/>
    </row>
    <row r="368" spans="38:39" x14ac:dyDescent="0.2">
      <c r="AL368" s="121"/>
      <c r="AM368" s="121"/>
    </row>
    <row r="369" spans="38:39" x14ac:dyDescent="0.2">
      <c r="AL369" s="121"/>
      <c r="AM369" s="121"/>
    </row>
    <row r="370" spans="38:39" x14ac:dyDescent="0.2">
      <c r="AL370" s="121"/>
      <c r="AM370" s="121"/>
    </row>
    <row r="371" spans="38:39" x14ac:dyDescent="0.2">
      <c r="AL371" s="121"/>
      <c r="AM371" s="121"/>
    </row>
    <row r="372" spans="38:39" x14ac:dyDescent="0.2">
      <c r="AL372" s="121"/>
      <c r="AM372" s="121"/>
    </row>
    <row r="373" spans="38:39" x14ac:dyDescent="0.2">
      <c r="AL373" s="121"/>
      <c r="AM373" s="121"/>
    </row>
    <row r="374" spans="38:39" x14ac:dyDescent="0.2">
      <c r="AL374" s="121"/>
      <c r="AM374" s="121"/>
    </row>
    <row r="375" spans="38:39" x14ac:dyDescent="0.2">
      <c r="AL375" s="121"/>
      <c r="AM375" s="121"/>
    </row>
    <row r="376" spans="38:39" x14ac:dyDescent="0.2">
      <c r="AL376" s="121"/>
      <c r="AM376" s="121"/>
    </row>
    <row r="377" spans="38:39" x14ac:dyDescent="0.2">
      <c r="AL377" s="121"/>
      <c r="AM377" s="121"/>
    </row>
    <row r="378" spans="38:39" x14ac:dyDescent="0.2">
      <c r="AL378" s="121"/>
      <c r="AM378" s="121"/>
    </row>
    <row r="379" spans="38:39" x14ac:dyDescent="0.2">
      <c r="AL379" s="121"/>
      <c r="AM379" s="121"/>
    </row>
    <row r="380" spans="38:39" x14ac:dyDescent="0.2">
      <c r="AL380" s="121"/>
      <c r="AM380" s="121"/>
    </row>
    <row r="381" spans="38:39" x14ac:dyDescent="0.2">
      <c r="AL381" s="121"/>
      <c r="AM381" s="121"/>
    </row>
    <row r="382" spans="38:39" x14ac:dyDescent="0.2">
      <c r="AL382" s="121"/>
      <c r="AM382" s="121"/>
    </row>
    <row r="383" spans="38:39" x14ac:dyDescent="0.2">
      <c r="AL383" s="121"/>
      <c r="AM383" s="121"/>
    </row>
    <row r="384" spans="38:39" x14ac:dyDescent="0.2">
      <c r="AL384" s="121"/>
      <c r="AM384" s="121"/>
    </row>
    <row r="385" spans="38:39" x14ac:dyDescent="0.2">
      <c r="AL385" s="121"/>
      <c r="AM385" s="121"/>
    </row>
    <row r="386" spans="38:39" x14ac:dyDescent="0.2">
      <c r="AL386" s="121"/>
      <c r="AM386" s="121"/>
    </row>
    <row r="387" spans="38:39" x14ac:dyDescent="0.2">
      <c r="AL387" s="121"/>
      <c r="AM387" s="121"/>
    </row>
    <row r="388" spans="38:39" x14ac:dyDescent="0.2">
      <c r="AL388" s="121"/>
      <c r="AM388" s="121"/>
    </row>
    <row r="389" spans="38:39" x14ac:dyDescent="0.2">
      <c r="AL389" s="121"/>
      <c r="AM389" s="121"/>
    </row>
    <row r="390" spans="38:39" x14ac:dyDescent="0.2">
      <c r="AL390" s="121"/>
      <c r="AM390" s="121"/>
    </row>
    <row r="391" spans="38:39" x14ac:dyDescent="0.2">
      <c r="AL391" s="121"/>
      <c r="AM391" s="121"/>
    </row>
    <row r="392" spans="38:39" x14ac:dyDescent="0.2">
      <c r="AL392" s="121"/>
      <c r="AM392" s="121"/>
    </row>
    <row r="393" spans="38:39" x14ac:dyDescent="0.2">
      <c r="AL393" s="121"/>
      <c r="AM393" s="121"/>
    </row>
    <row r="394" spans="38:39" x14ac:dyDescent="0.2">
      <c r="AL394" s="121"/>
      <c r="AM394" s="121"/>
    </row>
    <row r="395" spans="38:39" x14ac:dyDescent="0.2">
      <c r="AL395" s="121"/>
      <c r="AM395" s="121"/>
    </row>
    <row r="396" spans="38:39" x14ac:dyDescent="0.2">
      <c r="AL396" s="121"/>
      <c r="AM396" s="121"/>
    </row>
    <row r="397" spans="38:39" x14ac:dyDescent="0.2">
      <c r="AL397" s="121"/>
      <c r="AM397" s="121"/>
    </row>
    <row r="398" spans="38:39" x14ac:dyDescent="0.2">
      <c r="AL398" s="121"/>
      <c r="AM398" s="121"/>
    </row>
    <row r="399" spans="38:39" x14ac:dyDescent="0.2">
      <c r="AL399" s="121"/>
      <c r="AM399" s="121"/>
    </row>
    <row r="400" spans="38:39" x14ac:dyDescent="0.2">
      <c r="AL400" s="121"/>
      <c r="AM400" s="121"/>
    </row>
    <row r="401" spans="38:39" x14ac:dyDescent="0.2">
      <c r="AL401" s="121"/>
      <c r="AM401" s="121"/>
    </row>
    <row r="402" spans="38:39" x14ac:dyDescent="0.2">
      <c r="AL402" s="121"/>
      <c r="AM402" s="121"/>
    </row>
    <row r="403" spans="38:39" x14ac:dyDescent="0.2">
      <c r="AL403" s="121"/>
      <c r="AM403" s="121"/>
    </row>
    <row r="404" spans="38:39" x14ac:dyDescent="0.2">
      <c r="AL404" s="121"/>
      <c r="AM404" s="121"/>
    </row>
    <row r="405" spans="38:39" x14ac:dyDescent="0.2">
      <c r="AL405" s="121"/>
      <c r="AM405" s="121"/>
    </row>
    <row r="406" spans="38:39" x14ac:dyDescent="0.2">
      <c r="AL406" s="121"/>
      <c r="AM406" s="121"/>
    </row>
    <row r="407" spans="38:39" x14ac:dyDescent="0.2">
      <c r="AL407" s="121"/>
      <c r="AM407" s="121"/>
    </row>
    <row r="408" spans="38:39" x14ac:dyDescent="0.2">
      <c r="AL408" s="121"/>
      <c r="AM408" s="121"/>
    </row>
    <row r="409" spans="38:39" x14ac:dyDescent="0.2">
      <c r="AL409" s="121"/>
      <c r="AM409" s="121"/>
    </row>
    <row r="410" spans="38:39" x14ac:dyDescent="0.2">
      <c r="AL410" s="121"/>
      <c r="AM410" s="121"/>
    </row>
    <row r="411" spans="38:39" x14ac:dyDescent="0.2">
      <c r="AL411" s="121"/>
      <c r="AM411" s="121"/>
    </row>
    <row r="412" spans="38:39" x14ac:dyDescent="0.2">
      <c r="AL412" s="121"/>
      <c r="AM412" s="121"/>
    </row>
    <row r="413" spans="38:39" x14ac:dyDescent="0.2">
      <c r="AL413" s="121"/>
      <c r="AM413" s="121"/>
    </row>
    <row r="414" spans="38:39" x14ac:dyDescent="0.2">
      <c r="AL414" s="121"/>
      <c r="AM414" s="121"/>
    </row>
    <row r="415" spans="38:39" x14ac:dyDescent="0.2">
      <c r="AL415" s="121"/>
      <c r="AM415" s="121"/>
    </row>
    <row r="416" spans="38:39" x14ac:dyDescent="0.2">
      <c r="AL416" s="121"/>
      <c r="AM416" s="121"/>
    </row>
    <row r="417" spans="38:39" x14ac:dyDescent="0.2">
      <c r="AL417" s="121"/>
      <c r="AM417" s="121"/>
    </row>
    <row r="418" spans="38:39" x14ac:dyDescent="0.2">
      <c r="AL418" s="121"/>
      <c r="AM418" s="121"/>
    </row>
    <row r="419" spans="38:39" x14ac:dyDescent="0.2">
      <c r="AL419" s="121"/>
      <c r="AM419" s="121"/>
    </row>
    <row r="420" spans="38:39" x14ac:dyDescent="0.2">
      <c r="AL420" s="121"/>
      <c r="AM420" s="121"/>
    </row>
    <row r="421" spans="38:39" x14ac:dyDescent="0.2">
      <c r="AL421" s="121"/>
      <c r="AM421" s="121"/>
    </row>
    <row r="422" spans="38:39" x14ac:dyDescent="0.2">
      <c r="AL422" s="121"/>
      <c r="AM422" s="121"/>
    </row>
    <row r="423" spans="38:39" x14ac:dyDescent="0.2">
      <c r="AL423" s="121"/>
      <c r="AM423" s="121"/>
    </row>
    <row r="424" spans="38:39" x14ac:dyDescent="0.2">
      <c r="AL424" s="121"/>
      <c r="AM424" s="121"/>
    </row>
    <row r="425" spans="38:39" x14ac:dyDescent="0.2">
      <c r="AL425" s="121"/>
      <c r="AM425" s="121"/>
    </row>
    <row r="426" spans="38:39" x14ac:dyDescent="0.2">
      <c r="AL426" s="121"/>
      <c r="AM426" s="121"/>
    </row>
    <row r="427" spans="38:39" x14ac:dyDescent="0.2">
      <c r="AL427" s="121"/>
      <c r="AM427" s="121"/>
    </row>
    <row r="428" spans="38:39" x14ac:dyDescent="0.2">
      <c r="AL428" s="121"/>
      <c r="AM428" s="121"/>
    </row>
    <row r="429" spans="38:39" x14ac:dyDescent="0.2">
      <c r="AL429" s="121"/>
      <c r="AM429" s="121"/>
    </row>
    <row r="430" spans="38:39" x14ac:dyDescent="0.2">
      <c r="AL430" s="121"/>
      <c r="AM430" s="121"/>
    </row>
    <row r="431" spans="38:39" x14ac:dyDescent="0.2">
      <c r="AL431" s="121"/>
      <c r="AM431" s="121"/>
    </row>
    <row r="432" spans="38:39" x14ac:dyDescent="0.2">
      <c r="AL432" s="121"/>
      <c r="AM432" s="121"/>
    </row>
    <row r="433" spans="38:39" x14ac:dyDescent="0.2">
      <c r="AL433" s="121"/>
      <c r="AM433" s="121"/>
    </row>
    <row r="434" spans="38:39" x14ac:dyDescent="0.2">
      <c r="AL434" s="121"/>
      <c r="AM434" s="121"/>
    </row>
    <row r="435" spans="38:39" x14ac:dyDescent="0.2">
      <c r="AL435" s="121"/>
      <c r="AM435" s="121"/>
    </row>
    <row r="436" spans="38:39" x14ac:dyDescent="0.2">
      <c r="AL436" s="121"/>
      <c r="AM436" s="121"/>
    </row>
    <row r="437" spans="38:39" x14ac:dyDescent="0.2">
      <c r="AL437" s="121"/>
      <c r="AM437" s="121"/>
    </row>
    <row r="438" spans="38:39" x14ac:dyDescent="0.2">
      <c r="AL438" s="121"/>
      <c r="AM438" s="121"/>
    </row>
    <row r="439" spans="38:39" x14ac:dyDescent="0.2">
      <c r="AL439" s="121"/>
      <c r="AM439" s="121"/>
    </row>
    <row r="440" spans="38:39" x14ac:dyDescent="0.2">
      <c r="AL440" s="121"/>
      <c r="AM440" s="121"/>
    </row>
    <row r="441" spans="38:39" x14ac:dyDescent="0.2">
      <c r="AL441" s="121"/>
      <c r="AM441" s="121"/>
    </row>
    <row r="442" spans="38:39" x14ac:dyDescent="0.2">
      <c r="AL442" s="121"/>
      <c r="AM442" s="121"/>
    </row>
    <row r="443" spans="38:39" x14ac:dyDescent="0.2">
      <c r="AL443" s="121"/>
      <c r="AM443" s="121"/>
    </row>
    <row r="444" spans="38:39" x14ac:dyDescent="0.2">
      <c r="AL444" s="121"/>
      <c r="AM444" s="121"/>
    </row>
    <row r="445" spans="38:39" x14ac:dyDescent="0.2">
      <c r="AL445" s="121"/>
      <c r="AM445" s="121"/>
    </row>
    <row r="446" spans="38:39" x14ac:dyDescent="0.2">
      <c r="AL446" s="121"/>
      <c r="AM446" s="121"/>
    </row>
    <row r="447" spans="38:39" x14ac:dyDescent="0.2">
      <c r="AL447" s="121"/>
      <c r="AM447" s="121"/>
    </row>
    <row r="448" spans="38:39" x14ac:dyDescent="0.2">
      <c r="AL448" s="121"/>
      <c r="AM448" s="121"/>
    </row>
    <row r="449" spans="38:39" x14ac:dyDescent="0.2">
      <c r="AL449" s="121"/>
      <c r="AM449" s="121"/>
    </row>
    <row r="450" spans="38:39" x14ac:dyDescent="0.2">
      <c r="AL450" s="121"/>
      <c r="AM450" s="121"/>
    </row>
    <row r="451" spans="38:39" x14ac:dyDescent="0.2">
      <c r="AL451" s="121"/>
      <c r="AM451" s="121"/>
    </row>
    <row r="452" spans="38:39" x14ac:dyDescent="0.2">
      <c r="AL452" s="121"/>
      <c r="AM452" s="121"/>
    </row>
    <row r="453" spans="38:39" x14ac:dyDescent="0.2">
      <c r="AL453" s="121"/>
      <c r="AM453" s="121"/>
    </row>
    <row r="454" spans="38:39" x14ac:dyDescent="0.2">
      <c r="AL454" s="121"/>
      <c r="AM454" s="121"/>
    </row>
    <row r="455" spans="38:39" x14ac:dyDescent="0.2">
      <c r="AL455" s="121"/>
      <c r="AM455" s="121"/>
    </row>
    <row r="456" spans="38:39" x14ac:dyDescent="0.2">
      <c r="AL456" s="121"/>
      <c r="AM456" s="121"/>
    </row>
    <row r="457" spans="38:39" x14ac:dyDescent="0.2">
      <c r="AL457" s="121"/>
      <c r="AM457" s="121"/>
    </row>
    <row r="458" spans="38:39" x14ac:dyDescent="0.2">
      <c r="AL458" s="121"/>
      <c r="AM458" s="121"/>
    </row>
    <row r="459" spans="38:39" x14ac:dyDescent="0.2">
      <c r="AL459" s="121"/>
      <c r="AM459" s="121"/>
    </row>
    <row r="460" spans="38:39" x14ac:dyDescent="0.2">
      <c r="AL460" s="121"/>
      <c r="AM460" s="121"/>
    </row>
    <row r="461" spans="38:39" x14ac:dyDescent="0.2">
      <c r="AL461" s="121"/>
      <c r="AM461" s="121"/>
    </row>
    <row r="462" spans="38:39" x14ac:dyDescent="0.2">
      <c r="AL462" s="121"/>
      <c r="AM462" s="121"/>
    </row>
    <row r="463" spans="38:39" x14ac:dyDescent="0.2">
      <c r="AL463" s="121"/>
      <c r="AM463" s="121"/>
    </row>
    <row r="464" spans="38:39" x14ac:dyDescent="0.2">
      <c r="AL464" s="121"/>
      <c r="AM464" s="121"/>
    </row>
    <row r="465" spans="38:39" x14ac:dyDescent="0.2">
      <c r="AL465" s="121"/>
      <c r="AM465" s="121"/>
    </row>
    <row r="466" spans="38:39" x14ac:dyDescent="0.2">
      <c r="AL466" s="121"/>
      <c r="AM466" s="121"/>
    </row>
    <row r="467" spans="38:39" x14ac:dyDescent="0.2">
      <c r="AL467" s="121"/>
      <c r="AM467" s="121"/>
    </row>
    <row r="468" spans="38:39" x14ac:dyDescent="0.2">
      <c r="AL468" s="121"/>
      <c r="AM468" s="121"/>
    </row>
    <row r="469" spans="38:39" x14ac:dyDescent="0.2">
      <c r="AL469" s="121"/>
      <c r="AM469" s="121"/>
    </row>
    <row r="470" spans="38:39" x14ac:dyDescent="0.2">
      <c r="AL470" s="121"/>
      <c r="AM470" s="121"/>
    </row>
    <row r="471" spans="38:39" x14ac:dyDescent="0.2">
      <c r="AL471" s="121"/>
      <c r="AM471" s="121"/>
    </row>
    <row r="472" spans="38:39" x14ac:dyDescent="0.2">
      <c r="AL472" s="121"/>
      <c r="AM472" s="121"/>
    </row>
    <row r="473" spans="38:39" x14ac:dyDescent="0.2">
      <c r="AL473" s="121"/>
      <c r="AM473" s="121"/>
    </row>
    <row r="474" spans="38:39" x14ac:dyDescent="0.2">
      <c r="AL474" s="121"/>
      <c r="AM474" s="121"/>
    </row>
    <row r="475" spans="38:39" x14ac:dyDescent="0.2">
      <c r="AL475" s="121"/>
      <c r="AM475" s="121"/>
    </row>
    <row r="476" spans="38:39" x14ac:dyDescent="0.2">
      <c r="AL476" s="121"/>
      <c r="AM476" s="121"/>
    </row>
    <row r="477" spans="38:39" x14ac:dyDescent="0.2">
      <c r="AL477" s="121"/>
      <c r="AM477" s="121"/>
    </row>
    <row r="478" spans="38:39" x14ac:dyDescent="0.2">
      <c r="AL478" s="121"/>
      <c r="AM478" s="121"/>
    </row>
    <row r="479" spans="38:39" x14ac:dyDescent="0.2">
      <c r="AL479" s="121"/>
      <c r="AM479" s="121"/>
    </row>
    <row r="480" spans="38:39" x14ac:dyDescent="0.2">
      <c r="AL480" s="121"/>
      <c r="AM480" s="121"/>
    </row>
    <row r="481" spans="38:39" x14ac:dyDescent="0.2">
      <c r="AL481" s="121"/>
      <c r="AM481" s="121"/>
    </row>
    <row r="482" spans="38:39" x14ac:dyDescent="0.2">
      <c r="AL482" s="121"/>
      <c r="AM482" s="121"/>
    </row>
    <row r="483" spans="38:39" x14ac:dyDescent="0.2">
      <c r="AL483" s="121"/>
      <c r="AM483" s="121"/>
    </row>
    <row r="484" spans="38:39" x14ac:dyDescent="0.2">
      <c r="AL484" s="121"/>
      <c r="AM484" s="121"/>
    </row>
    <row r="485" spans="38:39" x14ac:dyDescent="0.2">
      <c r="AL485" s="121"/>
      <c r="AM485" s="121"/>
    </row>
    <row r="486" spans="38:39" x14ac:dyDescent="0.2">
      <c r="AL486" s="121"/>
      <c r="AM486" s="121"/>
    </row>
    <row r="487" spans="38:39" x14ac:dyDescent="0.2">
      <c r="AL487" s="121"/>
      <c r="AM487" s="121"/>
    </row>
    <row r="488" spans="38:39" x14ac:dyDescent="0.2">
      <c r="AL488" s="121"/>
      <c r="AM488" s="121"/>
    </row>
    <row r="489" spans="38:39" x14ac:dyDescent="0.2">
      <c r="AL489" s="121"/>
      <c r="AM489" s="121"/>
    </row>
    <row r="490" spans="38:39" x14ac:dyDescent="0.2">
      <c r="AL490" s="121"/>
      <c r="AM490" s="121"/>
    </row>
    <row r="491" spans="38:39" x14ac:dyDescent="0.2">
      <c r="AL491" s="121"/>
      <c r="AM491" s="121"/>
    </row>
    <row r="492" spans="38:39" x14ac:dyDescent="0.2">
      <c r="AL492" s="121"/>
      <c r="AM492" s="121"/>
    </row>
    <row r="493" spans="38:39" x14ac:dyDescent="0.2">
      <c r="AL493" s="121"/>
      <c r="AM493" s="121"/>
    </row>
    <row r="494" spans="38:39" x14ac:dyDescent="0.2">
      <c r="AL494" s="121"/>
      <c r="AM494" s="121"/>
    </row>
    <row r="495" spans="38:39" x14ac:dyDescent="0.2">
      <c r="AL495" s="121"/>
      <c r="AM495" s="121"/>
    </row>
    <row r="496" spans="38:39" x14ac:dyDescent="0.2">
      <c r="AL496" s="121"/>
      <c r="AM496" s="121"/>
    </row>
    <row r="497" spans="38:39" x14ac:dyDescent="0.2">
      <c r="AL497" s="121"/>
      <c r="AM497" s="121"/>
    </row>
    <row r="498" spans="38:39" x14ac:dyDescent="0.2">
      <c r="AL498" s="121"/>
      <c r="AM498" s="121"/>
    </row>
    <row r="499" spans="38:39" x14ac:dyDescent="0.2">
      <c r="AL499" s="121"/>
      <c r="AM499" s="121"/>
    </row>
    <row r="500" spans="38:39" x14ac:dyDescent="0.2">
      <c r="AL500" s="121"/>
      <c r="AM500" s="121"/>
    </row>
    <row r="501" spans="38:39" x14ac:dyDescent="0.2">
      <c r="AL501" s="121"/>
      <c r="AM501" s="121"/>
    </row>
    <row r="502" spans="38:39" x14ac:dyDescent="0.2">
      <c r="AL502" s="121"/>
      <c r="AM502" s="121"/>
    </row>
    <row r="503" spans="38:39" x14ac:dyDescent="0.2">
      <c r="AL503" s="121"/>
      <c r="AM503" s="121"/>
    </row>
    <row r="504" spans="38:39" x14ac:dyDescent="0.2">
      <c r="AL504" s="121"/>
      <c r="AM504" s="121"/>
    </row>
    <row r="505" spans="38:39" x14ac:dyDescent="0.2">
      <c r="AL505" s="121"/>
      <c r="AM505" s="121"/>
    </row>
    <row r="506" spans="38:39" x14ac:dyDescent="0.2">
      <c r="AL506" s="121"/>
      <c r="AM506" s="121"/>
    </row>
    <row r="507" spans="38:39" x14ac:dyDescent="0.2">
      <c r="AL507" s="121"/>
      <c r="AM507" s="121"/>
    </row>
    <row r="508" spans="38:39" x14ac:dyDescent="0.2">
      <c r="AL508" s="121"/>
      <c r="AM508" s="121"/>
    </row>
    <row r="509" spans="38:39" x14ac:dyDescent="0.2">
      <c r="AL509" s="121"/>
      <c r="AM509" s="121"/>
    </row>
    <row r="510" spans="38:39" x14ac:dyDescent="0.2">
      <c r="AL510" s="121"/>
      <c r="AM510" s="121"/>
    </row>
    <row r="511" spans="38:39" x14ac:dyDescent="0.2">
      <c r="AL511" s="121"/>
      <c r="AM511" s="121"/>
    </row>
    <row r="512" spans="38:39" x14ac:dyDescent="0.2">
      <c r="AL512" s="121"/>
      <c r="AM512" s="121"/>
    </row>
    <row r="513" spans="38:39" x14ac:dyDescent="0.2">
      <c r="AL513" s="121"/>
      <c r="AM513" s="121"/>
    </row>
    <row r="514" spans="38:39" x14ac:dyDescent="0.2">
      <c r="AL514" s="121"/>
      <c r="AM514" s="121"/>
    </row>
    <row r="515" spans="38:39" x14ac:dyDescent="0.2">
      <c r="AL515" s="121"/>
      <c r="AM515" s="121"/>
    </row>
    <row r="516" spans="38:39" x14ac:dyDescent="0.2">
      <c r="AL516" s="121"/>
      <c r="AM516" s="121"/>
    </row>
    <row r="517" spans="38:39" x14ac:dyDescent="0.2">
      <c r="AL517" s="121"/>
      <c r="AM517" s="121"/>
    </row>
    <row r="518" spans="38:39" x14ac:dyDescent="0.2">
      <c r="AL518" s="121"/>
      <c r="AM518" s="121"/>
    </row>
    <row r="519" spans="38:39" x14ac:dyDescent="0.2">
      <c r="AL519" s="121"/>
      <c r="AM519" s="121"/>
    </row>
    <row r="520" spans="38:39" x14ac:dyDescent="0.2">
      <c r="AL520" s="121"/>
      <c r="AM520" s="121"/>
    </row>
    <row r="521" spans="38:39" x14ac:dyDescent="0.2">
      <c r="AL521" s="121"/>
      <c r="AM521" s="121"/>
    </row>
    <row r="522" spans="38:39" x14ac:dyDescent="0.2">
      <c r="AL522" s="121"/>
      <c r="AM522" s="121"/>
    </row>
    <row r="523" spans="38:39" x14ac:dyDescent="0.2">
      <c r="AL523" s="121"/>
      <c r="AM523" s="121"/>
    </row>
    <row r="524" spans="38:39" x14ac:dyDescent="0.2">
      <c r="AL524" s="121"/>
      <c r="AM524" s="121"/>
    </row>
    <row r="525" spans="38:39" x14ac:dyDescent="0.2">
      <c r="AL525" s="121"/>
      <c r="AM525" s="121"/>
    </row>
    <row r="526" spans="38:39" x14ac:dyDescent="0.2">
      <c r="AL526" s="121"/>
      <c r="AM526" s="121"/>
    </row>
    <row r="527" spans="38:39" x14ac:dyDescent="0.2">
      <c r="AL527" s="121"/>
      <c r="AM527" s="121"/>
    </row>
    <row r="528" spans="38:39" x14ac:dyDescent="0.2">
      <c r="AL528" s="121"/>
      <c r="AM528" s="121"/>
    </row>
    <row r="529" spans="38:39" x14ac:dyDescent="0.2">
      <c r="AL529" s="121"/>
      <c r="AM529" s="121"/>
    </row>
    <row r="530" spans="38:39" x14ac:dyDescent="0.2">
      <c r="AL530" s="121"/>
      <c r="AM530" s="121"/>
    </row>
    <row r="531" spans="38:39" x14ac:dyDescent="0.2">
      <c r="AL531" s="121"/>
      <c r="AM531" s="121"/>
    </row>
    <row r="532" spans="38:39" x14ac:dyDescent="0.2">
      <c r="AL532" s="121"/>
      <c r="AM532" s="121"/>
    </row>
    <row r="533" spans="38:39" x14ac:dyDescent="0.2">
      <c r="AL533" s="121"/>
      <c r="AM533" s="121"/>
    </row>
    <row r="534" spans="38:39" x14ac:dyDescent="0.2">
      <c r="AL534" s="121"/>
      <c r="AM534" s="121"/>
    </row>
    <row r="535" spans="38:39" x14ac:dyDescent="0.2">
      <c r="AL535" s="121"/>
      <c r="AM535" s="121"/>
    </row>
    <row r="536" spans="38:39" x14ac:dyDescent="0.2">
      <c r="AL536" s="121"/>
      <c r="AM536" s="121"/>
    </row>
    <row r="537" spans="38:39" x14ac:dyDescent="0.2">
      <c r="AL537" s="121"/>
      <c r="AM537" s="121"/>
    </row>
    <row r="538" spans="38:39" x14ac:dyDescent="0.2">
      <c r="AL538" s="121"/>
      <c r="AM538" s="121"/>
    </row>
    <row r="539" spans="38:39" x14ac:dyDescent="0.2">
      <c r="AL539" s="121"/>
      <c r="AM539" s="121"/>
    </row>
    <row r="540" spans="38:39" x14ac:dyDescent="0.2">
      <c r="AL540" s="121"/>
      <c r="AM540" s="121"/>
    </row>
    <row r="541" spans="38:39" x14ac:dyDescent="0.2">
      <c r="AL541" s="121"/>
      <c r="AM541" s="121"/>
    </row>
    <row r="542" spans="38:39" x14ac:dyDescent="0.2">
      <c r="AL542" s="121"/>
      <c r="AM542" s="121"/>
    </row>
    <row r="543" spans="38:39" x14ac:dyDescent="0.2">
      <c r="AL543" s="121"/>
      <c r="AM543" s="121"/>
    </row>
    <row r="544" spans="38:39" x14ac:dyDescent="0.2">
      <c r="AL544" s="121"/>
      <c r="AM544" s="121"/>
    </row>
    <row r="545" spans="38:39" x14ac:dyDescent="0.2">
      <c r="AL545" s="121"/>
      <c r="AM545" s="121"/>
    </row>
    <row r="546" spans="38:39" x14ac:dyDescent="0.2">
      <c r="AL546" s="121"/>
      <c r="AM546" s="121"/>
    </row>
    <row r="547" spans="38:39" x14ac:dyDescent="0.2">
      <c r="AL547" s="121"/>
      <c r="AM547" s="121"/>
    </row>
    <row r="548" spans="38:39" x14ac:dyDescent="0.2">
      <c r="AL548" s="121"/>
      <c r="AM548" s="121"/>
    </row>
    <row r="549" spans="38:39" x14ac:dyDescent="0.2">
      <c r="AL549" s="121"/>
      <c r="AM549" s="121"/>
    </row>
    <row r="550" spans="38:39" x14ac:dyDescent="0.2">
      <c r="AL550" s="121"/>
      <c r="AM550" s="121"/>
    </row>
    <row r="551" spans="38:39" x14ac:dyDescent="0.2">
      <c r="AL551" s="121"/>
      <c r="AM551" s="121"/>
    </row>
    <row r="552" spans="38:39" x14ac:dyDescent="0.2">
      <c r="AL552" s="121"/>
      <c r="AM552" s="121"/>
    </row>
    <row r="553" spans="38:39" x14ac:dyDescent="0.2">
      <c r="AL553" s="121"/>
      <c r="AM553" s="121"/>
    </row>
    <row r="554" spans="38:39" x14ac:dyDescent="0.2">
      <c r="AL554" s="121"/>
      <c r="AM554" s="121"/>
    </row>
    <row r="555" spans="38:39" x14ac:dyDescent="0.2">
      <c r="AL555" s="121"/>
      <c r="AM555" s="121"/>
    </row>
    <row r="556" spans="38:39" x14ac:dyDescent="0.2">
      <c r="AL556" s="121"/>
      <c r="AM556" s="121"/>
    </row>
    <row r="557" spans="38:39" x14ac:dyDescent="0.2">
      <c r="AL557" s="121"/>
      <c r="AM557" s="121"/>
    </row>
    <row r="558" spans="38:39" x14ac:dyDescent="0.2">
      <c r="AL558" s="121"/>
      <c r="AM558" s="121"/>
    </row>
    <row r="559" spans="38:39" x14ac:dyDescent="0.2">
      <c r="AL559" s="121"/>
      <c r="AM559" s="121"/>
    </row>
    <row r="560" spans="38:39" x14ac:dyDescent="0.2">
      <c r="AL560" s="121"/>
      <c r="AM560" s="121"/>
    </row>
    <row r="561" spans="38:39" x14ac:dyDescent="0.2">
      <c r="AL561" s="121"/>
      <c r="AM561" s="121"/>
    </row>
    <row r="562" spans="38:39" x14ac:dyDescent="0.2">
      <c r="AL562" s="121"/>
      <c r="AM562" s="121"/>
    </row>
    <row r="563" spans="38:39" x14ac:dyDescent="0.2">
      <c r="AL563" s="121"/>
      <c r="AM563" s="121"/>
    </row>
    <row r="564" spans="38:39" x14ac:dyDescent="0.2">
      <c r="AL564" s="121"/>
      <c r="AM564" s="121"/>
    </row>
    <row r="565" spans="38:39" x14ac:dyDescent="0.2">
      <c r="AL565" s="121"/>
      <c r="AM565" s="121"/>
    </row>
    <row r="566" spans="38:39" x14ac:dyDescent="0.2">
      <c r="AL566" s="121"/>
      <c r="AM566" s="121"/>
    </row>
    <row r="567" spans="38:39" x14ac:dyDescent="0.2">
      <c r="AL567" s="121"/>
      <c r="AM567" s="121"/>
    </row>
    <row r="568" spans="38:39" x14ac:dyDescent="0.2">
      <c r="AL568" s="121"/>
      <c r="AM568" s="121"/>
    </row>
    <row r="569" spans="38:39" x14ac:dyDescent="0.2">
      <c r="AL569" s="121"/>
      <c r="AM569" s="121"/>
    </row>
    <row r="570" spans="38:39" x14ac:dyDescent="0.2">
      <c r="AL570" s="121"/>
      <c r="AM570" s="121"/>
    </row>
    <row r="571" spans="38:39" x14ac:dyDescent="0.2">
      <c r="AL571" s="121"/>
      <c r="AM571" s="121"/>
    </row>
    <row r="572" spans="38:39" x14ac:dyDescent="0.2">
      <c r="AL572" s="121"/>
      <c r="AM572" s="121"/>
    </row>
    <row r="573" spans="38:39" x14ac:dyDescent="0.2">
      <c r="AL573" s="121"/>
      <c r="AM573" s="121"/>
    </row>
    <row r="574" spans="38:39" x14ac:dyDescent="0.2">
      <c r="AL574" s="121"/>
      <c r="AM574" s="121"/>
    </row>
    <row r="575" spans="38:39" x14ac:dyDescent="0.2">
      <c r="AL575" s="121"/>
      <c r="AM575" s="121"/>
    </row>
    <row r="576" spans="38:39" x14ac:dyDescent="0.2">
      <c r="AL576" s="121"/>
      <c r="AM576" s="121"/>
    </row>
    <row r="577" spans="38:39" x14ac:dyDescent="0.2">
      <c r="AL577" s="121"/>
      <c r="AM577" s="121"/>
    </row>
    <row r="578" spans="38:39" x14ac:dyDescent="0.2">
      <c r="AL578" s="121"/>
      <c r="AM578" s="121"/>
    </row>
    <row r="579" spans="38:39" x14ac:dyDescent="0.2">
      <c r="AL579" s="121"/>
      <c r="AM579" s="121"/>
    </row>
    <row r="580" spans="38:39" x14ac:dyDescent="0.2">
      <c r="AL580" s="121"/>
      <c r="AM580" s="121"/>
    </row>
    <row r="581" spans="38:39" x14ac:dyDescent="0.2">
      <c r="AL581" s="121"/>
      <c r="AM581" s="121"/>
    </row>
    <row r="582" spans="38:39" x14ac:dyDescent="0.2">
      <c r="AL582" s="121"/>
      <c r="AM582" s="121"/>
    </row>
    <row r="583" spans="38:39" x14ac:dyDescent="0.2">
      <c r="AL583" s="121"/>
      <c r="AM583" s="121"/>
    </row>
    <row r="584" spans="38:39" x14ac:dyDescent="0.2">
      <c r="AL584" s="121"/>
      <c r="AM584" s="121"/>
    </row>
    <row r="585" spans="38:39" x14ac:dyDescent="0.2">
      <c r="AL585" s="121"/>
      <c r="AM585" s="121"/>
    </row>
    <row r="586" spans="38:39" x14ac:dyDescent="0.2">
      <c r="AL586" s="121"/>
      <c r="AM586" s="121"/>
    </row>
    <row r="587" spans="38:39" x14ac:dyDescent="0.2">
      <c r="AL587" s="121"/>
      <c r="AM587" s="121"/>
    </row>
    <row r="588" spans="38:39" x14ac:dyDescent="0.2">
      <c r="AL588" s="121"/>
      <c r="AM588" s="121"/>
    </row>
    <row r="589" spans="38:39" x14ac:dyDescent="0.2">
      <c r="AL589" s="121"/>
      <c r="AM589" s="121"/>
    </row>
    <row r="590" spans="38:39" x14ac:dyDescent="0.2">
      <c r="AL590" s="121"/>
      <c r="AM590" s="121"/>
    </row>
    <row r="591" spans="38:39" x14ac:dyDescent="0.2">
      <c r="AL591" s="121"/>
      <c r="AM591" s="121"/>
    </row>
    <row r="592" spans="38:39" x14ac:dyDescent="0.2">
      <c r="AL592" s="121"/>
      <c r="AM592" s="121"/>
    </row>
    <row r="593" spans="38:39" x14ac:dyDescent="0.2">
      <c r="AL593" s="121"/>
      <c r="AM593" s="121"/>
    </row>
    <row r="594" spans="38:39" x14ac:dyDescent="0.2">
      <c r="AL594" s="121"/>
      <c r="AM594" s="121"/>
    </row>
    <row r="595" spans="38:39" x14ac:dyDescent="0.2">
      <c r="AL595" s="121"/>
      <c r="AM595" s="121"/>
    </row>
    <row r="596" spans="38:39" x14ac:dyDescent="0.2">
      <c r="AL596" s="121"/>
      <c r="AM596" s="121"/>
    </row>
    <row r="597" spans="38:39" x14ac:dyDescent="0.2">
      <c r="AL597" s="121"/>
      <c r="AM597" s="121"/>
    </row>
    <row r="598" spans="38:39" x14ac:dyDescent="0.2">
      <c r="AL598" s="121"/>
      <c r="AM598" s="121"/>
    </row>
    <row r="599" spans="38:39" x14ac:dyDescent="0.2">
      <c r="AL599" s="121"/>
      <c r="AM599" s="121"/>
    </row>
    <row r="600" spans="38:39" x14ac:dyDescent="0.2">
      <c r="AL600" s="121"/>
      <c r="AM600" s="121"/>
    </row>
    <row r="601" spans="38:39" x14ac:dyDescent="0.2">
      <c r="AL601" s="121"/>
      <c r="AM601" s="121"/>
    </row>
    <row r="602" spans="38:39" x14ac:dyDescent="0.2">
      <c r="AL602" s="121"/>
      <c r="AM602" s="121"/>
    </row>
    <row r="603" spans="38:39" x14ac:dyDescent="0.2">
      <c r="AL603" s="121"/>
      <c r="AM603" s="121"/>
    </row>
    <row r="604" spans="38:39" x14ac:dyDescent="0.2">
      <c r="AL604" s="121"/>
      <c r="AM604" s="121"/>
    </row>
    <row r="605" spans="38:39" x14ac:dyDescent="0.2">
      <c r="AL605" s="121"/>
      <c r="AM605" s="121"/>
    </row>
    <row r="606" spans="38:39" x14ac:dyDescent="0.2">
      <c r="AL606" s="121"/>
      <c r="AM606" s="121"/>
    </row>
    <row r="607" spans="38:39" x14ac:dyDescent="0.2">
      <c r="AL607" s="121"/>
      <c r="AM607" s="121"/>
    </row>
    <row r="608" spans="38:39" x14ac:dyDescent="0.2">
      <c r="AL608" s="121"/>
      <c r="AM608" s="121"/>
    </row>
    <row r="609" spans="38:39" x14ac:dyDescent="0.2">
      <c r="AL609" s="121"/>
      <c r="AM609" s="121"/>
    </row>
    <row r="610" spans="38:39" x14ac:dyDescent="0.2">
      <c r="AL610" s="121"/>
      <c r="AM610" s="121"/>
    </row>
    <row r="611" spans="38:39" x14ac:dyDescent="0.2">
      <c r="AL611" s="121"/>
      <c r="AM611" s="121"/>
    </row>
    <row r="612" spans="38:39" x14ac:dyDescent="0.2">
      <c r="AL612" s="121"/>
      <c r="AM612" s="121"/>
    </row>
    <row r="613" spans="38:39" x14ac:dyDescent="0.2">
      <c r="AL613" s="121"/>
      <c r="AM613" s="121"/>
    </row>
    <row r="614" spans="38:39" x14ac:dyDescent="0.2">
      <c r="AL614" s="121"/>
      <c r="AM614" s="121"/>
    </row>
    <row r="615" spans="38:39" x14ac:dyDescent="0.2">
      <c r="AL615" s="121"/>
      <c r="AM615" s="121"/>
    </row>
    <row r="616" spans="38:39" x14ac:dyDescent="0.2">
      <c r="AL616" s="121"/>
      <c r="AM616" s="121"/>
    </row>
    <row r="617" spans="38:39" x14ac:dyDescent="0.2">
      <c r="AL617" s="121"/>
      <c r="AM617" s="121"/>
    </row>
    <row r="618" spans="38:39" x14ac:dyDescent="0.2">
      <c r="AL618" s="121"/>
      <c r="AM618" s="121"/>
    </row>
    <row r="619" spans="38:39" x14ac:dyDescent="0.2">
      <c r="AL619" s="121"/>
      <c r="AM619" s="121"/>
    </row>
    <row r="620" spans="38:39" x14ac:dyDescent="0.2">
      <c r="AL620" s="121"/>
      <c r="AM620" s="121"/>
    </row>
    <row r="621" spans="38:39" x14ac:dyDescent="0.2">
      <c r="AL621" s="121"/>
      <c r="AM621" s="121"/>
    </row>
    <row r="622" spans="38:39" x14ac:dyDescent="0.2">
      <c r="AL622" s="121"/>
      <c r="AM622" s="121"/>
    </row>
    <row r="623" spans="38:39" x14ac:dyDescent="0.2">
      <c r="AL623" s="121"/>
      <c r="AM623" s="121"/>
    </row>
    <row r="624" spans="38:39" x14ac:dyDescent="0.2">
      <c r="AL624" s="121"/>
      <c r="AM624" s="121"/>
    </row>
    <row r="625" spans="38:39" x14ac:dyDescent="0.2">
      <c r="AL625" s="121"/>
      <c r="AM625" s="121"/>
    </row>
    <row r="626" spans="38:39" x14ac:dyDescent="0.2">
      <c r="AL626" s="121"/>
      <c r="AM626" s="121"/>
    </row>
    <row r="627" spans="38:39" x14ac:dyDescent="0.2">
      <c r="AL627" s="121"/>
      <c r="AM627" s="121"/>
    </row>
    <row r="628" spans="38:39" x14ac:dyDescent="0.2">
      <c r="AL628" s="121"/>
      <c r="AM628" s="121"/>
    </row>
    <row r="629" spans="38:39" x14ac:dyDescent="0.2">
      <c r="AL629" s="121"/>
      <c r="AM629" s="121"/>
    </row>
    <row r="630" spans="38:39" x14ac:dyDescent="0.2">
      <c r="AL630" s="121"/>
      <c r="AM630" s="121"/>
    </row>
    <row r="631" spans="38:39" x14ac:dyDescent="0.2">
      <c r="AL631" s="121"/>
      <c r="AM631" s="121"/>
    </row>
    <row r="632" spans="38:39" x14ac:dyDescent="0.2">
      <c r="AL632" s="121"/>
      <c r="AM632" s="121"/>
    </row>
    <row r="633" spans="38:39" x14ac:dyDescent="0.2">
      <c r="AL633" s="121"/>
      <c r="AM633" s="121"/>
    </row>
    <row r="634" spans="38:39" x14ac:dyDescent="0.2">
      <c r="AL634" s="121"/>
      <c r="AM634" s="121"/>
    </row>
    <row r="635" spans="38:39" x14ac:dyDescent="0.2">
      <c r="AL635" s="121"/>
      <c r="AM635" s="121"/>
    </row>
    <row r="636" spans="38:39" x14ac:dyDescent="0.2">
      <c r="AL636" s="121"/>
      <c r="AM636" s="121"/>
    </row>
    <row r="637" spans="38:39" x14ac:dyDescent="0.2">
      <c r="AL637" s="121"/>
      <c r="AM637" s="121"/>
    </row>
    <row r="638" spans="38:39" x14ac:dyDescent="0.2">
      <c r="AL638" s="121"/>
      <c r="AM638" s="121"/>
    </row>
    <row r="639" spans="38:39" x14ac:dyDescent="0.2">
      <c r="AL639" s="121"/>
      <c r="AM639" s="121"/>
    </row>
    <row r="640" spans="38:39" x14ac:dyDescent="0.2">
      <c r="AL640" s="121"/>
      <c r="AM640" s="121"/>
    </row>
    <row r="641" spans="38:39" x14ac:dyDescent="0.2">
      <c r="AL641" s="121"/>
      <c r="AM641" s="121"/>
    </row>
    <row r="642" spans="38:39" x14ac:dyDescent="0.2">
      <c r="AL642" s="121"/>
      <c r="AM642" s="121"/>
    </row>
    <row r="643" spans="38:39" x14ac:dyDescent="0.2">
      <c r="AL643" s="121"/>
      <c r="AM643" s="121"/>
    </row>
    <row r="644" spans="38:39" x14ac:dyDescent="0.2">
      <c r="AL644" s="121"/>
      <c r="AM644" s="121"/>
    </row>
    <row r="645" spans="38:39" x14ac:dyDescent="0.2">
      <c r="AL645" s="121"/>
      <c r="AM645" s="121"/>
    </row>
    <row r="646" spans="38:39" x14ac:dyDescent="0.2">
      <c r="AL646" s="121"/>
      <c r="AM646" s="121"/>
    </row>
    <row r="647" spans="38:39" x14ac:dyDescent="0.2">
      <c r="AL647" s="121"/>
      <c r="AM647" s="121"/>
    </row>
    <row r="648" spans="38:39" x14ac:dyDescent="0.2">
      <c r="AL648" s="121"/>
      <c r="AM648" s="121"/>
    </row>
    <row r="649" spans="38:39" x14ac:dyDescent="0.2">
      <c r="AL649" s="121"/>
      <c r="AM649" s="121"/>
    </row>
    <row r="650" spans="38:39" x14ac:dyDescent="0.2">
      <c r="AL650" s="121"/>
      <c r="AM650" s="121"/>
    </row>
    <row r="651" spans="38:39" x14ac:dyDescent="0.2">
      <c r="AL651" s="121"/>
      <c r="AM651" s="121"/>
    </row>
    <row r="652" spans="38:39" x14ac:dyDescent="0.2">
      <c r="AL652" s="121"/>
      <c r="AM652" s="121"/>
    </row>
    <row r="653" spans="38:39" x14ac:dyDescent="0.2">
      <c r="AL653" s="121"/>
      <c r="AM653" s="121"/>
    </row>
    <row r="654" spans="38:39" x14ac:dyDescent="0.2">
      <c r="AL654" s="121"/>
      <c r="AM654" s="121"/>
    </row>
    <row r="655" spans="38:39" x14ac:dyDescent="0.2">
      <c r="AL655" s="121"/>
      <c r="AM655" s="121"/>
    </row>
    <row r="656" spans="38:39" x14ac:dyDescent="0.2">
      <c r="AL656" s="121"/>
      <c r="AM656" s="121"/>
    </row>
    <row r="657" spans="38:39" x14ac:dyDescent="0.2">
      <c r="AL657" s="121"/>
      <c r="AM657" s="121"/>
    </row>
    <row r="658" spans="38:39" x14ac:dyDescent="0.2">
      <c r="AL658" s="121"/>
      <c r="AM658" s="121"/>
    </row>
    <row r="659" spans="38:39" x14ac:dyDescent="0.2">
      <c r="AL659" s="121"/>
      <c r="AM659" s="121"/>
    </row>
    <row r="660" spans="38:39" x14ac:dyDescent="0.2">
      <c r="AL660" s="121"/>
      <c r="AM660" s="121"/>
    </row>
    <row r="661" spans="38:39" x14ac:dyDescent="0.2">
      <c r="AL661" s="121"/>
      <c r="AM661" s="121"/>
    </row>
    <row r="662" spans="38:39" x14ac:dyDescent="0.2">
      <c r="AL662" s="121"/>
      <c r="AM662" s="121"/>
    </row>
    <row r="663" spans="38:39" x14ac:dyDescent="0.2">
      <c r="AL663" s="121"/>
      <c r="AM663" s="121"/>
    </row>
    <row r="664" spans="38:39" x14ac:dyDescent="0.2">
      <c r="AL664" s="121"/>
      <c r="AM664" s="121"/>
    </row>
    <row r="665" spans="38:39" x14ac:dyDescent="0.2">
      <c r="AL665" s="121"/>
      <c r="AM665" s="121"/>
    </row>
    <row r="666" spans="38:39" x14ac:dyDescent="0.2">
      <c r="AL666" s="121"/>
      <c r="AM666" s="121"/>
    </row>
    <row r="667" spans="38:39" x14ac:dyDescent="0.2">
      <c r="AL667" s="121"/>
      <c r="AM667" s="121"/>
    </row>
    <row r="668" spans="38:39" x14ac:dyDescent="0.2">
      <c r="AL668" s="121"/>
      <c r="AM668" s="121"/>
    </row>
    <row r="669" spans="38:39" x14ac:dyDescent="0.2">
      <c r="AL669" s="121"/>
      <c r="AM669" s="121"/>
    </row>
    <row r="670" spans="38:39" x14ac:dyDescent="0.2">
      <c r="AL670" s="121"/>
      <c r="AM670" s="121"/>
    </row>
    <row r="671" spans="38:39" x14ac:dyDescent="0.2">
      <c r="AL671" s="121"/>
      <c r="AM671" s="121"/>
    </row>
    <row r="672" spans="38:39" x14ac:dyDescent="0.2">
      <c r="AL672" s="121"/>
      <c r="AM672" s="121"/>
    </row>
    <row r="673" spans="38:39" x14ac:dyDescent="0.2">
      <c r="AL673" s="121"/>
      <c r="AM673" s="121"/>
    </row>
    <row r="674" spans="38:39" x14ac:dyDescent="0.2">
      <c r="AL674" s="121"/>
      <c r="AM674" s="121"/>
    </row>
    <row r="675" spans="38:39" x14ac:dyDescent="0.2">
      <c r="AL675" s="121"/>
      <c r="AM675" s="121"/>
    </row>
    <row r="676" spans="38:39" x14ac:dyDescent="0.2">
      <c r="AL676" s="121"/>
      <c r="AM676" s="121"/>
    </row>
    <row r="677" spans="38:39" x14ac:dyDescent="0.2">
      <c r="AL677" s="121"/>
      <c r="AM677" s="121"/>
    </row>
    <row r="678" spans="38:39" x14ac:dyDescent="0.2">
      <c r="AL678" s="121"/>
      <c r="AM678" s="121"/>
    </row>
    <row r="679" spans="38:39" x14ac:dyDescent="0.2">
      <c r="AL679" s="121"/>
      <c r="AM679" s="121"/>
    </row>
    <row r="680" spans="38:39" x14ac:dyDescent="0.2">
      <c r="AL680" s="121"/>
      <c r="AM680" s="121"/>
    </row>
    <row r="681" spans="38:39" x14ac:dyDescent="0.2">
      <c r="AL681" s="121"/>
      <c r="AM681" s="121"/>
    </row>
    <row r="682" spans="38:39" x14ac:dyDescent="0.2">
      <c r="AL682" s="121"/>
      <c r="AM682" s="121"/>
    </row>
    <row r="683" spans="38:39" x14ac:dyDescent="0.2">
      <c r="AL683" s="121"/>
      <c r="AM683" s="121"/>
    </row>
    <row r="684" spans="38:39" x14ac:dyDescent="0.2">
      <c r="AL684" s="121"/>
      <c r="AM684" s="121"/>
    </row>
    <row r="685" spans="38:39" x14ac:dyDescent="0.2">
      <c r="AL685" s="121"/>
      <c r="AM685" s="121"/>
    </row>
    <row r="686" spans="38:39" x14ac:dyDescent="0.2">
      <c r="AL686" s="121"/>
      <c r="AM686" s="121"/>
    </row>
    <row r="687" spans="38:39" x14ac:dyDescent="0.2">
      <c r="AL687" s="121"/>
      <c r="AM687" s="121"/>
    </row>
    <row r="688" spans="38:39" x14ac:dyDescent="0.2">
      <c r="AL688" s="121"/>
      <c r="AM688" s="121"/>
    </row>
    <row r="689" spans="38:39" x14ac:dyDescent="0.2">
      <c r="AL689" s="121"/>
      <c r="AM689" s="121"/>
    </row>
    <row r="690" spans="38:39" x14ac:dyDescent="0.2">
      <c r="AL690" s="121"/>
      <c r="AM690" s="121"/>
    </row>
    <row r="691" spans="38:39" x14ac:dyDescent="0.2">
      <c r="AL691" s="121"/>
      <c r="AM691" s="121"/>
    </row>
    <row r="692" spans="38:39" x14ac:dyDescent="0.2">
      <c r="AL692" s="121"/>
      <c r="AM692" s="121"/>
    </row>
    <row r="693" spans="38:39" x14ac:dyDescent="0.2">
      <c r="AL693" s="121"/>
      <c r="AM693" s="121"/>
    </row>
    <row r="694" spans="38:39" x14ac:dyDescent="0.2">
      <c r="AL694" s="121"/>
      <c r="AM694" s="121"/>
    </row>
    <row r="695" spans="38:39" x14ac:dyDescent="0.2">
      <c r="AL695" s="121"/>
      <c r="AM695" s="121"/>
    </row>
    <row r="696" spans="38:39" x14ac:dyDescent="0.2">
      <c r="AL696" s="121"/>
      <c r="AM696" s="121"/>
    </row>
    <row r="697" spans="38:39" x14ac:dyDescent="0.2">
      <c r="AL697" s="121"/>
      <c r="AM697" s="121"/>
    </row>
    <row r="698" spans="38:39" x14ac:dyDescent="0.2">
      <c r="AL698" s="121"/>
      <c r="AM698" s="121"/>
    </row>
    <row r="699" spans="38:39" x14ac:dyDescent="0.2">
      <c r="AL699" s="121"/>
      <c r="AM699" s="121"/>
    </row>
    <row r="700" spans="38:39" x14ac:dyDescent="0.2">
      <c r="AL700" s="121"/>
      <c r="AM700" s="121"/>
    </row>
    <row r="701" spans="38:39" x14ac:dyDescent="0.2">
      <c r="AL701" s="121"/>
      <c r="AM701" s="121"/>
    </row>
    <row r="702" spans="38:39" x14ac:dyDescent="0.2">
      <c r="AL702" s="121"/>
      <c r="AM702" s="121"/>
    </row>
    <row r="703" spans="38:39" x14ac:dyDescent="0.2">
      <c r="AL703" s="121"/>
      <c r="AM703" s="121"/>
    </row>
    <row r="704" spans="38:39" x14ac:dyDescent="0.2">
      <c r="AL704" s="121"/>
      <c r="AM704" s="121"/>
    </row>
    <row r="705" spans="38:39" x14ac:dyDescent="0.2">
      <c r="AL705" s="121"/>
      <c r="AM705" s="121"/>
    </row>
    <row r="706" spans="38:39" x14ac:dyDescent="0.2">
      <c r="AL706" s="121"/>
      <c r="AM706" s="121"/>
    </row>
    <row r="707" spans="38:39" x14ac:dyDescent="0.2">
      <c r="AL707" s="121"/>
      <c r="AM707" s="121"/>
    </row>
    <row r="708" spans="38:39" x14ac:dyDescent="0.2">
      <c r="AL708" s="121"/>
      <c r="AM708" s="121"/>
    </row>
    <row r="709" spans="38:39" x14ac:dyDescent="0.2">
      <c r="AL709" s="121"/>
      <c r="AM709" s="121"/>
    </row>
    <row r="710" spans="38:39" x14ac:dyDescent="0.2">
      <c r="AL710" s="121"/>
      <c r="AM710" s="121"/>
    </row>
    <row r="711" spans="38:39" x14ac:dyDescent="0.2">
      <c r="AL711" s="121"/>
      <c r="AM711" s="121"/>
    </row>
    <row r="712" spans="38:39" x14ac:dyDescent="0.2">
      <c r="AL712" s="121"/>
      <c r="AM712" s="121"/>
    </row>
    <row r="713" spans="38:39" x14ac:dyDescent="0.2">
      <c r="AL713" s="121"/>
      <c r="AM713" s="121"/>
    </row>
    <row r="714" spans="38:39" x14ac:dyDescent="0.2">
      <c r="AL714" s="121"/>
      <c r="AM714" s="121"/>
    </row>
    <row r="715" spans="38:39" x14ac:dyDescent="0.2">
      <c r="AL715" s="121"/>
      <c r="AM715" s="121"/>
    </row>
    <row r="716" spans="38:39" x14ac:dyDescent="0.2">
      <c r="AL716" s="121"/>
      <c r="AM716" s="121"/>
    </row>
    <row r="717" spans="38:39" x14ac:dyDescent="0.2">
      <c r="AL717" s="121"/>
      <c r="AM717" s="121"/>
    </row>
    <row r="718" spans="38:39" x14ac:dyDescent="0.2">
      <c r="AL718" s="121"/>
      <c r="AM718" s="121"/>
    </row>
    <row r="719" spans="38:39" x14ac:dyDescent="0.2">
      <c r="AL719" s="121"/>
      <c r="AM719" s="121"/>
    </row>
    <row r="720" spans="38:39" x14ac:dyDescent="0.2">
      <c r="AL720" s="121"/>
      <c r="AM720" s="121"/>
    </row>
    <row r="721" spans="38:39" x14ac:dyDescent="0.2">
      <c r="AL721" s="121"/>
      <c r="AM721" s="121"/>
    </row>
    <row r="722" spans="38:39" x14ac:dyDescent="0.2">
      <c r="AL722" s="121"/>
      <c r="AM722" s="121"/>
    </row>
    <row r="723" spans="38:39" x14ac:dyDescent="0.2">
      <c r="AL723" s="121"/>
      <c r="AM723" s="121"/>
    </row>
    <row r="724" spans="38:39" x14ac:dyDescent="0.2">
      <c r="AL724" s="121"/>
      <c r="AM724" s="121"/>
    </row>
    <row r="725" spans="38:39" x14ac:dyDescent="0.2">
      <c r="AL725" s="121"/>
      <c r="AM725" s="121"/>
    </row>
    <row r="726" spans="38:39" x14ac:dyDescent="0.2">
      <c r="AL726" s="121"/>
      <c r="AM726" s="121"/>
    </row>
    <row r="727" spans="38:39" x14ac:dyDescent="0.2">
      <c r="AL727" s="121"/>
      <c r="AM727" s="121"/>
    </row>
    <row r="728" spans="38:39" x14ac:dyDescent="0.2">
      <c r="AL728" s="121"/>
      <c r="AM728" s="121"/>
    </row>
    <row r="729" spans="38:39" x14ac:dyDescent="0.2">
      <c r="AL729" s="121"/>
      <c r="AM729" s="121"/>
    </row>
    <row r="730" spans="38:39" x14ac:dyDescent="0.2">
      <c r="AL730" s="121"/>
      <c r="AM730" s="121"/>
    </row>
    <row r="731" spans="38:39" x14ac:dyDescent="0.2">
      <c r="AL731" s="121"/>
      <c r="AM731" s="121"/>
    </row>
    <row r="732" spans="38:39" x14ac:dyDescent="0.2">
      <c r="AL732" s="121"/>
      <c r="AM732" s="121"/>
    </row>
    <row r="733" spans="38:39" x14ac:dyDescent="0.2">
      <c r="AL733" s="121"/>
      <c r="AM733" s="121"/>
    </row>
    <row r="734" spans="38:39" x14ac:dyDescent="0.2">
      <c r="AL734" s="121"/>
      <c r="AM734" s="121"/>
    </row>
    <row r="735" spans="38:39" x14ac:dyDescent="0.2">
      <c r="AL735" s="121"/>
      <c r="AM735" s="121"/>
    </row>
    <row r="736" spans="38:39" x14ac:dyDescent="0.2">
      <c r="AL736" s="121"/>
      <c r="AM736" s="121"/>
    </row>
    <row r="737" spans="38:39" x14ac:dyDescent="0.2">
      <c r="AL737" s="121"/>
      <c r="AM737" s="121"/>
    </row>
    <row r="738" spans="38:39" x14ac:dyDescent="0.2">
      <c r="AL738" s="121"/>
      <c r="AM738" s="121"/>
    </row>
    <row r="739" spans="38:39" x14ac:dyDescent="0.2">
      <c r="AL739" s="121"/>
      <c r="AM739" s="121"/>
    </row>
    <row r="740" spans="38:39" x14ac:dyDescent="0.2">
      <c r="AL740" s="121"/>
      <c r="AM740" s="121"/>
    </row>
    <row r="741" spans="38:39" x14ac:dyDescent="0.2">
      <c r="AL741" s="121"/>
      <c r="AM741" s="121"/>
    </row>
    <row r="742" spans="38:39" x14ac:dyDescent="0.2">
      <c r="AL742" s="121"/>
      <c r="AM742" s="121"/>
    </row>
    <row r="743" spans="38:39" x14ac:dyDescent="0.2">
      <c r="AL743" s="121"/>
      <c r="AM743" s="121"/>
    </row>
    <row r="744" spans="38:39" x14ac:dyDescent="0.2">
      <c r="AL744" s="121"/>
      <c r="AM744" s="121"/>
    </row>
    <row r="745" spans="38:39" x14ac:dyDescent="0.2">
      <c r="AL745" s="121"/>
      <c r="AM745" s="121"/>
    </row>
    <row r="746" spans="38:39" x14ac:dyDescent="0.2">
      <c r="AL746" s="121"/>
      <c r="AM746" s="121"/>
    </row>
    <row r="747" spans="38:39" x14ac:dyDescent="0.2">
      <c r="AL747" s="121"/>
      <c r="AM747" s="121"/>
    </row>
    <row r="748" spans="38:39" x14ac:dyDescent="0.2">
      <c r="AL748" s="121"/>
      <c r="AM748" s="121"/>
    </row>
    <row r="749" spans="38:39" x14ac:dyDescent="0.2">
      <c r="AL749" s="121"/>
      <c r="AM749" s="121"/>
    </row>
    <row r="750" spans="38:39" x14ac:dyDescent="0.2">
      <c r="AL750" s="121"/>
      <c r="AM750" s="121"/>
    </row>
    <row r="751" spans="38:39" x14ac:dyDescent="0.2">
      <c r="AL751" s="121"/>
      <c r="AM751" s="121"/>
    </row>
    <row r="752" spans="38:39" x14ac:dyDescent="0.2">
      <c r="AL752" s="121"/>
      <c r="AM752" s="121"/>
    </row>
    <row r="753" spans="38:39" x14ac:dyDescent="0.2">
      <c r="AL753" s="121"/>
      <c r="AM753" s="121"/>
    </row>
    <row r="754" spans="38:39" x14ac:dyDescent="0.2">
      <c r="AL754" s="121"/>
      <c r="AM754" s="121"/>
    </row>
    <row r="755" spans="38:39" x14ac:dyDescent="0.2">
      <c r="AL755" s="121"/>
      <c r="AM755" s="121"/>
    </row>
    <row r="756" spans="38:39" x14ac:dyDescent="0.2">
      <c r="AL756" s="121"/>
      <c r="AM756" s="121"/>
    </row>
  </sheetData>
  <autoFilter ref="A8:AS269" xr:uid="{00000000-0001-0000-0800-000000000000}"/>
  <mergeCells count="35">
    <mergeCell ref="AI3:AI5"/>
    <mergeCell ref="U3:U5"/>
    <mergeCell ref="AL3:AL5"/>
    <mergeCell ref="AN3:AN5"/>
    <mergeCell ref="W3:Y3"/>
    <mergeCell ref="Z3:AC3"/>
    <mergeCell ref="AE3:AE5"/>
    <mergeCell ref="AF3:AF5"/>
    <mergeCell ref="AG3:AG5"/>
    <mergeCell ref="AH3:AH5"/>
    <mergeCell ref="AC4:AC6"/>
    <mergeCell ref="H4:J4"/>
    <mergeCell ref="M4:M5"/>
    <mergeCell ref="W4:Y4"/>
    <mergeCell ref="Z4:AA4"/>
    <mergeCell ref="AB4:AB5"/>
    <mergeCell ref="J5:J6"/>
    <mergeCell ref="W5:W6"/>
    <mergeCell ref="Z5:Z6"/>
    <mergeCell ref="AE2:AG2"/>
    <mergeCell ref="AH2:AI2"/>
    <mergeCell ref="AJ2:AK2"/>
    <mergeCell ref="D2:E5"/>
    <mergeCell ref="F2:U2"/>
    <mergeCell ref="V2:V5"/>
    <mergeCell ref="W2:AC2"/>
    <mergeCell ref="AD2:AD5"/>
    <mergeCell ref="F3:G3"/>
    <mergeCell ref="H3:N3"/>
    <mergeCell ref="O3:P3"/>
    <mergeCell ref="Q3:R3"/>
    <mergeCell ref="S3:T3"/>
    <mergeCell ref="AJ3:AJ5"/>
    <mergeCell ref="AK3:AK5"/>
    <mergeCell ref="X5:Y5"/>
  </mergeCells>
  <pageMargins left="0.63" right="0.26" top="0.68" bottom="0.56999999999999995" header="0.3" footer="0.3"/>
  <pageSetup scale="85" fitToHeight="0" orientation="landscape" r:id="rId1"/>
  <headerFooter>
    <oddHeader xml:space="preserve">&amp;LBased on 2021-22 ADM as of 3-7-2023
&amp;C&amp;11New Hampshire Department of Education
Division of Education Analytics and Resources
Bureau of School Finance
April FY 2023 Final - Municipal Summary of Adequacy Aid &amp;RApril 1, 2023
</oddHeader>
    <oddFooter>&amp;C&amp;9page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FY2023 Muni Rpt</vt:lpstr>
      <vt:lpstr>'FY2023 Muni Rpt'!Print_Area</vt:lpstr>
      <vt:lpstr>'FY2023 Muni Rpt'!Print_Titles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Manganiello, Mark</dc:creator>
  <cp:lastModifiedBy>Krol, Diana</cp:lastModifiedBy>
  <dcterms:created xsi:type="dcterms:W3CDTF">2023-04-03T11:44:39Z</dcterms:created>
  <dcterms:modified xsi:type="dcterms:W3CDTF">2023-04-06T15:56:08Z</dcterms:modified>
</cp:coreProperties>
</file>